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https://farmdroid.sharepoint.com/FarmDroid/Dokumenter/Produktion/Dokumentation/SAS/"/>
    </mc:Choice>
  </mc:AlternateContent>
  <xr:revisionPtr revIDLastSave="2262" documentId="8_{6A4AA864-FE5C-4134-BA31-E8302978C1B5}" xr6:coauthVersionLast="47" xr6:coauthVersionMax="47" xr10:uidLastSave="{1E8D600E-897F-48E2-9E84-10B864B2F7AA}"/>
  <bookViews>
    <workbookView xWindow="-108" yWindow="-108" windowWidth="23256" windowHeight="12456" xr2:uid="{28241086-F53C-4D9F-9827-DA98358C6B57}"/>
  </bookViews>
  <sheets>
    <sheet name="Planner v1.3" sheetId="1" r:id="rId1"/>
    <sheet name="Instructions" sheetId="4" r:id="rId2"/>
    <sheet name="Release notes" sheetId="3" r:id="rId3"/>
    <sheet name="Data" sheetId="2" state="hidden" r:id="rId4"/>
  </sheets>
  <definedNames>
    <definedName name="_xlnm.Print_Area" localSheetId="0">'Planner v1.3'!$A$1:$K$70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E20" i="1"/>
  <c r="D25" i="1" s="1"/>
  <c r="E26" i="1"/>
  <c r="J12" i="1"/>
  <c r="J11" i="1"/>
  <c r="J25" i="1"/>
  <c r="J40" i="1" s="1"/>
  <c r="H40" i="1"/>
  <c r="K40" i="1"/>
  <c r="K39" i="1"/>
  <c r="K38" i="1"/>
  <c r="K37" i="1"/>
  <c r="K36" i="1"/>
  <c r="K35" i="1"/>
  <c r="J13" i="1" l="1"/>
  <c r="H39" i="1"/>
  <c r="H38" i="1"/>
  <c r="H37" i="1"/>
  <c r="H36" i="1"/>
  <c r="H35" i="1"/>
  <c r="J17" i="1" l="1"/>
  <c r="J34" i="1" s="1"/>
  <c r="C36" i="1" s="1"/>
  <c r="J21" i="1" l="1"/>
  <c r="J36" i="1" s="1"/>
  <c r="J20" i="1"/>
  <c r="J35" i="1" s="1"/>
  <c r="J23" i="1"/>
  <c r="J38" i="1" s="1"/>
  <c r="J22" i="1"/>
  <c r="J37" i="1" s="1"/>
  <c r="C34" i="1"/>
  <c r="J24" i="1"/>
  <c r="J39" i="1" s="1"/>
</calcChain>
</file>

<file path=xl/sharedStrings.xml><?xml version="1.0" encoding="utf-8"?>
<sst xmlns="http://schemas.openxmlformats.org/spreadsheetml/2006/main" count="122" uniqueCount="106">
  <si>
    <t>FarmDroid  - Spot Application System</t>
  </si>
  <si>
    <t>l/ha</t>
  </si>
  <si>
    <t>Row distance</t>
  </si>
  <si>
    <t>cm</t>
  </si>
  <si>
    <t>mm</t>
  </si>
  <si>
    <t>Nozzle spray angle</t>
  </si>
  <si>
    <t>Actual application rate</t>
  </si>
  <si>
    <t>Savings %</t>
  </si>
  <si>
    <t>Calculations</t>
  </si>
  <si>
    <t>Units</t>
  </si>
  <si>
    <t>Spraytype</t>
  </si>
  <si>
    <t>Spot</t>
  </si>
  <si>
    <t>Band</t>
  </si>
  <si>
    <t>Spot- or bandspray</t>
  </si>
  <si>
    <t>Dosis/ha</t>
  </si>
  <si>
    <t>Total sprayed area %</t>
  </si>
  <si>
    <t>User</t>
  </si>
  <si>
    <t>Field</t>
  </si>
  <si>
    <t>Sprayer</t>
  </si>
  <si>
    <t>Applications</t>
  </si>
  <si>
    <t>Required water amount [Litres]</t>
  </si>
  <si>
    <t>ml</t>
  </si>
  <si>
    <t>l</t>
  </si>
  <si>
    <t>gr</t>
  </si>
  <si>
    <t>kg</t>
  </si>
  <si>
    <t>Litres</t>
  </si>
  <si>
    <t>Total Dosis</t>
  </si>
  <si>
    <t>FD20 Spot Application System - Dosing recipe</t>
  </si>
  <si>
    <t>No crops per hectare</t>
  </si>
  <si>
    <t>Water for cleaning</t>
  </si>
  <si>
    <t>Total Water (Minimum)</t>
  </si>
  <si>
    <t/>
  </si>
  <si>
    <t>bar</t>
  </si>
  <si>
    <t>Name:</t>
  </si>
  <si>
    <t>Date:</t>
  </si>
  <si>
    <t>Settings</t>
  </si>
  <si>
    <t>Water for spray (Exact)</t>
  </si>
  <si>
    <t>Water for spray</t>
  </si>
  <si>
    <t>1)</t>
  </si>
  <si>
    <t>2)</t>
  </si>
  <si>
    <t>3)</t>
  </si>
  <si>
    <t>Instructions</t>
  </si>
  <si>
    <t>Fill tanks according to recipe below - ATTENTION: Added water amount in application tank must be precise.</t>
  </si>
  <si>
    <t>Field or plot area [ha]</t>
  </si>
  <si>
    <t>crops/ha</t>
  </si>
  <si>
    <t>Hectares</t>
  </si>
  <si>
    <t>Crop distance</t>
  </si>
  <si>
    <t>Spray band width</t>
  </si>
  <si>
    <t>Required nozzle height</t>
  </si>
  <si>
    <r>
      <t xml:space="preserve">Pulse distance </t>
    </r>
    <r>
      <rPr>
        <sz val="8"/>
        <color theme="1"/>
        <rFont val="Aptos Narrow"/>
        <family val="2"/>
        <scheme val="minor"/>
      </rPr>
      <t>(Default 20)</t>
    </r>
  </si>
  <si>
    <r>
      <t>Spray pressure</t>
    </r>
    <r>
      <rPr>
        <b/>
        <sz val="8"/>
        <color theme="1"/>
        <rFont val="Aptos Narrow"/>
        <family val="2"/>
        <scheme val="minor"/>
      </rPr>
      <t xml:space="preserve"> </t>
    </r>
    <r>
      <rPr>
        <sz val="8"/>
        <color theme="1"/>
        <rFont val="Aptos Narrow"/>
        <family val="2"/>
        <scheme val="minor"/>
      </rPr>
      <t>(Default 3,0)</t>
    </r>
  </si>
  <si>
    <r>
      <t>Nominal Application Rate</t>
    </r>
    <r>
      <rPr>
        <sz val="10"/>
        <color theme="1"/>
        <rFont val="Aptos Narrow"/>
        <family val="2"/>
        <scheme val="minor"/>
      </rPr>
      <t xml:space="preserve"> </t>
    </r>
    <r>
      <rPr>
        <sz val="8"/>
        <color theme="1"/>
        <rFont val="Aptos Narrow"/>
        <family val="2"/>
        <scheme val="minor"/>
      </rPr>
      <t>(Default 300)</t>
    </r>
  </si>
  <si>
    <r>
      <t xml:space="preserve">Change parameters in case cells are </t>
    </r>
    <r>
      <rPr>
        <sz val="10"/>
        <color rgb="FFFF0000"/>
        <rFont val="Aptos Narrow"/>
        <family val="2"/>
        <scheme val="minor"/>
      </rPr>
      <t xml:space="preserve">RED </t>
    </r>
    <r>
      <rPr>
        <sz val="10"/>
        <color theme="1"/>
        <rFont val="Aptos Narrow"/>
        <family val="2"/>
        <scheme val="minor"/>
      </rPr>
      <t>(Value too low or high)</t>
    </r>
  </si>
  <si>
    <t>Product name</t>
  </si>
  <si>
    <t>Spray distance before plant</t>
  </si>
  <si>
    <t>Spray distance after plant</t>
  </si>
  <si>
    <t>Version</t>
  </si>
  <si>
    <t>Note</t>
  </si>
  <si>
    <t>First release</t>
  </si>
  <si>
    <t>Release date</t>
  </si>
  <si>
    <t>Fixed calculation error "actual apl litres/ha" (minor detail with no effect on recipe)</t>
  </si>
  <si>
    <t>1.0</t>
  </si>
  <si>
    <t>1.1</t>
  </si>
  <si>
    <t xml:space="preserve">                             </t>
  </si>
  <si>
    <t>The FarmDroid Application Planner contains 3 tables. The tables are prepared for entering your data</t>
  </si>
  <si>
    <t>The 3 tables in the sheet are:</t>
  </si>
  <si>
    <t>  </t>
  </si>
  <si>
    <r>
      <t>·</t>
    </r>
    <r>
      <rPr>
        <sz val="7"/>
        <color theme="1"/>
        <rFont val="Times New Roman"/>
        <family val="1"/>
      </rPr>
      <t xml:space="preserve">         </t>
    </r>
    <r>
      <rPr>
        <sz val="10"/>
        <color theme="1"/>
        <rFont val="Arial"/>
        <family val="2"/>
      </rPr>
      <t>In “Normal Application Rate” enter the water volume that would the target for a conventional broadacre spray</t>
    </r>
  </si>
  <si>
    <r>
      <t>·</t>
    </r>
    <r>
      <rPr>
        <sz val="7"/>
        <color theme="1"/>
        <rFont val="Times New Roman"/>
        <family val="1"/>
      </rPr>
      <t xml:space="preserve">         </t>
    </r>
    <r>
      <rPr>
        <sz val="10"/>
        <color theme="1"/>
        <rFont val="Arial"/>
        <family val="2"/>
      </rPr>
      <t>In “Crop distance” enter distance between plants in the row when seeding in cm. From this value, the planner calculates the number of plants per hectare.</t>
    </r>
  </si>
  <si>
    <r>
      <t>·</t>
    </r>
    <r>
      <rPr>
        <sz val="7"/>
        <color theme="1"/>
        <rFont val="Times New Roman"/>
        <family val="1"/>
      </rPr>
      <t xml:space="preserve">         </t>
    </r>
    <r>
      <rPr>
        <sz val="10"/>
        <color theme="1"/>
        <rFont val="Arial"/>
        <family val="2"/>
      </rPr>
      <t>In “Spray band width” you enter the targeted band width in millimetres</t>
    </r>
  </si>
  <si>
    <t>.</t>
  </si>
  <si>
    <t>The result of the data entered in “Settings” can be found in the table “Calculations”.</t>
  </si>
  <si>
    <t>In this table you enter the area planned to be treated. And can see the calculated need for chemicals for the complete operation. In the example, 8 ha are covered of which only 4,8% of the area is treated resulting in a total need for 112,3 liters for the complete operation.</t>
  </si>
  <si>
    <r>
      <t>·</t>
    </r>
    <r>
      <rPr>
        <sz val="7"/>
        <color theme="1"/>
        <rFont val="Times New Roman"/>
        <family val="1"/>
      </rPr>
      <t xml:space="preserve">         </t>
    </r>
    <r>
      <rPr>
        <sz val="10"/>
        <color theme="1"/>
        <rFont val="Arial"/>
        <family val="2"/>
      </rPr>
      <t>“No crops per hectare” is the number of plants per hectare achieved when seeded.</t>
    </r>
  </si>
  <si>
    <r>
      <t>·</t>
    </r>
    <r>
      <rPr>
        <sz val="7"/>
        <color theme="1"/>
        <rFont val="Times New Roman"/>
        <family val="1"/>
      </rPr>
      <t xml:space="preserve">         </t>
    </r>
    <r>
      <rPr>
        <sz val="10"/>
        <color theme="1"/>
        <rFont val="Arial"/>
        <family val="2"/>
      </rPr>
      <t>“Actual application rate” is the water volume sprayed per hectare by the FarmDroid</t>
    </r>
  </si>
  <si>
    <r>
      <t>·</t>
    </r>
    <r>
      <rPr>
        <sz val="7"/>
        <color theme="1"/>
        <rFont val="Times New Roman"/>
        <family val="1"/>
      </rPr>
      <t xml:space="preserve">         </t>
    </r>
    <r>
      <rPr>
        <sz val="10"/>
        <color theme="1"/>
        <rFont val="Arial"/>
        <family val="2"/>
      </rPr>
      <t>“Total sprayed area % is calculated from the plot size and the number of plants per hectare</t>
    </r>
  </si>
  <si>
    <r>
      <t>·</t>
    </r>
    <r>
      <rPr>
        <sz val="7"/>
        <color theme="1"/>
        <rFont val="Times New Roman"/>
        <family val="1"/>
      </rPr>
      <t xml:space="preserve">         </t>
    </r>
    <r>
      <rPr>
        <sz val="10"/>
        <color theme="1"/>
        <rFont val="Arial"/>
        <family val="2"/>
      </rPr>
      <t>“Savings %” are the residual and not sprayed part of the field</t>
    </r>
  </si>
  <si>
    <r>
      <t>·</t>
    </r>
    <r>
      <rPr>
        <sz val="7"/>
        <color theme="1"/>
        <rFont val="Times New Roman"/>
        <family val="1"/>
      </rPr>
      <t xml:space="preserve">         </t>
    </r>
    <r>
      <rPr>
        <sz val="10"/>
        <color theme="1"/>
        <rFont val="Arial"/>
        <family val="2"/>
      </rPr>
      <t>In “Field or plot area (ha)” you enter the area of the field or part of a field that shall be covered in the spray operation. This field must be filled out, and based on the area, a final recipe is calculated.</t>
    </r>
  </si>
  <si>
    <r>
      <t>·</t>
    </r>
    <r>
      <rPr>
        <sz val="7"/>
        <color theme="1"/>
        <rFont val="Times New Roman"/>
        <family val="1"/>
      </rPr>
      <t xml:space="preserve">         </t>
    </r>
    <r>
      <rPr>
        <sz val="10"/>
        <color theme="1"/>
        <rFont val="Arial"/>
        <family val="2"/>
      </rPr>
      <t>“Required water amount (Litres)” is the total amount of water (both tanks) which is needed for a spray operation with the entered specifications.</t>
    </r>
  </si>
  <si>
    <t>The results are transferred to the table “Dosing recipe”, See here under. I</t>
  </si>
  <si>
    <t>Be aware that this limit is included in the calculation of the recipe, and if a higher volume is needed, a new mixture must be calculated.</t>
  </si>
  <si>
    <t>1.2</t>
  </si>
  <si>
    <t>Changed max tank volume to 55 litres. Changed min allowable application rate limit (Nozzle opening timing). Minor changes to fit SAS sw2.008</t>
  </si>
  <si>
    <t>Product 1</t>
  </si>
  <si>
    <t>1.3</t>
  </si>
  <si>
    <t xml:space="preserve"> Raised min. allowable application rate limit (Nozzle opening timing). Minor changes to fit SAS sw2.010</t>
  </si>
  <si>
    <t>(Software support from v2.010)</t>
  </si>
  <si>
    <t>Farmdroid Application Planner Tool v1.3 - Released 26-02-2025 PFM</t>
  </si>
  <si>
    <t>TP250025</t>
  </si>
  <si>
    <r>
      <t xml:space="preserve">Nozzle type </t>
    </r>
    <r>
      <rPr>
        <sz val="8"/>
        <color theme="1"/>
        <rFont val="Aptos Narrow"/>
        <family val="2"/>
        <scheme val="minor"/>
      </rPr>
      <t>(Default TP250025 = 25</t>
    </r>
    <r>
      <rPr>
        <sz val="8"/>
        <color theme="1"/>
        <rFont val="Aptos Narrow"/>
        <family val="2"/>
      </rPr>
      <t>̊   )</t>
    </r>
  </si>
  <si>
    <t>Product specifications</t>
  </si>
  <si>
    <t>This tool can be used as a guideline to ensure correct applcation rates for a desired field / plot. Follow instructions below:</t>
  </si>
  <si>
    <r>
      <t>Fill out required information in</t>
    </r>
    <r>
      <rPr>
        <sz val="10"/>
        <color theme="9"/>
        <rFont val="Aptos Narrow"/>
        <family val="2"/>
        <scheme val="minor"/>
      </rPr>
      <t xml:space="preserve"> GREEN </t>
    </r>
    <r>
      <rPr>
        <sz val="10"/>
        <color theme="1"/>
        <rFont val="Aptos Narrow"/>
        <family val="2"/>
        <scheme val="minor"/>
      </rPr>
      <t xml:space="preserve">cells, select required information in </t>
    </r>
    <r>
      <rPr>
        <sz val="10"/>
        <color theme="3" tint="0.499984740745262"/>
        <rFont val="Aptos Narrow"/>
        <family val="2"/>
        <scheme val="minor"/>
      </rPr>
      <t>BLUE</t>
    </r>
    <r>
      <rPr>
        <sz val="10"/>
        <color theme="1"/>
        <rFont val="Aptos Narrow"/>
        <family val="2"/>
        <scheme val="minor"/>
      </rPr>
      <t xml:space="preserve"> cells. Results in WHITE cells.</t>
    </r>
  </si>
  <si>
    <t>The FarmDroid Application Planner is used to evaluate settings of the sprayer and calculate the amount of product and water needed for a specific spray operation. The tool can be used before moving to the field and adjustment on the sprayer can be done in advance as for example height of the nozzle position and nozzle type.</t>
  </si>
  <si>
    <t xml:space="preserve">If conditions are known in advance, it can be the easiest to change nozzles and adjust the height before moving to the field. The planning tool can be a way to test different settings to identify the right combination of band width and water volumes. </t>
  </si>
  <si>
    <t>In case a desired setting is not allowed(too high or too low) the respective out-of-range values will be displayed with red.</t>
  </si>
  <si>
    <t>Enter values were indicated with red arrows in the tables “Settings”. The field “Required nozzle height” is calculated based on the other data entered.</t>
  </si>
  <si>
    <r>
      <t>·</t>
    </r>
    <r>
      <rPr>
        <sz val="7"/>
        <color theme="1"/>
        <rFont val="Times New Roman"/>
        <family val="1"/>
      </rPr>
      <t xml:space="preserve">         </t>
    </r>
    <r>
      <rPr>
        <sz val="10"/>
        <color theme="1"/>
        <rFont val="Arial"/>
        <family val="2"/>
      </rPr>
      <t>In “Row distance” enter row distance used when seeded in cm.</t>
    </r>
  </si>
  <si>
    <r>
      <t>·</t>
    </r>
    <r>
      <rPr>
        <sz val="7"/>
        <color theme="1"/>
        <rFont val="Times New Roman"/>
        <family val="1"/>
      </rPr>
      <t xml:space="preserve">         </t>
    </r>
    <r>
      <rPr>
        <sz val="10"/>
        <color theme="1"/>
        <rFont val="Arial"/>
        <family val="2"/>
      </rPr>
      <t>In “Spot- or band spray”, you select whether the spray is a spot spray , or if it is as a band spray in the complete length of the row.</t>
    </r>
  </si>
  <si>
    <t>TP400025</t>
  </si>
  <si>
    <r>
      <t>·</t>
    </r>
    <r>
      <rPr>
        <sz val="7"/>
        <color theme="1"/>
        <rFont val="Times New Roman"/>
        <family val="1"/>
      </rPr>
      <t xml:space="preserve">         </t>
    </r>
    <r>
      <rPr>
        <sz val="10"/>
        <color theme="1"/>
        <rFont val="Arial"/>
        <family val="2"/>
      </rPr>
      <t>In “Nozzle type”, you select whether you will use a 25-degree nozzle (TP250025)(narrow bands) or the 40-degree nozzle (TP400025)(wider bands)</t>
    </r>
  </si>
  <si>
    <r>
      <t>·</t>
    </r>
    <r>
      <rPr>
        <sz val="7"/>
        <color theme="1"/>
        <rFont val="Times New Roman"/>
        <family val="1"/>
      </rPr>
      <t xml:space="preserve">         </t>
    </r>
    <r>
      <rPr>
        <sz val="10"/>
        <color theme="1"/>
        <rFont val="Arial"/>
        <family val="2"/>
      </rPr>
      <t>In “Spray distance before crop” you enter how far ahead (in mm) of the plant the spot spray shall begin</t>
    </r>
  </si>
  <si>
    <r>
      <t>·</t>
    </r>
    <r>
      <rPr>
        <sz val="7"/>
        <color theme="1"/>
        <rFont val="Times New Roman"/>
        <family val="1"/>
      </rPr>
      <t xml:space="preserve">         </t>
    </r>
    <r>
      <rPr>
        <sz val="10"/>
        <color theme="1"/>
        <rFont val="Arial"/>
        <family val="2"/>
      </rPr>
      <t>In “Spray distance after crop” you enter how far after the plant (in mm), the spray shall continue. The sum of the two will be the length of the spot</t>
    </r>
  </si>
  <si>
    <r>
      <t>·</t>
    </r>
    <r>
      <rPr>
        <sz val="7"/>
        <color theme="1"/>
        <rFont val="Arial"/>
        <family val="2"/>
      </rPr>
      <t xml:space="preserve">         </t>
    </r>
    <r>
      <rPr>
        <sz val="10"/>
        <color theme="1"/>
        <rFont val="Arial"/>
        <family val="2"/>
      </rPr>
      <t>Pulse distance and pressure are set default from the factory, but can be changed if desired.</t>
    </r>
  </si>
  <si>
    <t xml:space="preserve">In this example, 55 liter of clean water is suggested to be added to the clean water tank, and 50 liter in the application tank. The total volume in this tank must be exactly 50 liter in this example to meet the correct solution for the final application on the ground. The additional 5 liters in the clean water tank are used for flushing, priming and in the end cleaning the system. </t>
  </si>
  <si>
    <t xml:space="preserve">The recipe can never exceed an application volume higher than 100 liter since 5 liter must be kept in the clean water tank for cleaning and flushing.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</si>
</sst>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0"/>
      <color theme="1"/>
      <name val="Aptos Narrow"/>
      <family val="2"/>
      <scheme val="minor"/>
    </font>
    <font>
      <sz val="10"/>
      <color theme="1"/>
      <name val="Aptos Narrow"/>
      <family val="2"/>
      <scheme val="minor"/>
    </font>
    <font>
      <b/>
      <sz val="16"/>
      <color theme="0"/>
      <name val="Aptos Narrow"/>
      <family val="2"/>
      <scheme val="minor"/>
    </font>
    <font>
      <b/>
      <sz val="28"/>
      <color theme="1"/>
      <name val="Aptos Narrow"/>
      <family val="2"/>
      <scheme val="minor"/>
    </font>
    <font>
      <sz val="8"/>
      <color theme="1"/>
      <name val="Aptos Narrow"/>
      <family val="2"/>
      <scheme val="minor"/>
    </font>
    <font>
      <b/>
      <sz val="10"/>
      <color theme="0"/>
      <name val="Aptos Narrow"/>
      <family val="2"/>
      <scheme val="minor"/>
    </font>
    <font>
      <sz val="10"/>
      <color theme="9"/>
      <name val="Aptos Narrow"/>
      <family val="2"/>
      <scheme val="minor"/>
    </font>
    <font>
      <sz val="10"/>
      <color rgb="FFFF0000"/>
      <name val="Aptos Narrow"/>
      <family val="2"/>
      <scheme val="minor"/>
    </font>
    <font>
      <b/>
      <sz val="16"/>
      <color theme="1"/>
      <name val="Aptos Narrow"/>
      <family val="2"/>
      <scheme val="minor"/>
    </font>
    <font>
      <sz val="10"/>
      <color theme="3" tint="0.499984740745262"/>
      <name val="Aptos Narrow"/>
      <family val="2"/>
      <scheme val="minor"/>
    </font>
    <font>
      <b/>
      <sz val="8"/>
      <color theme="1"/>
      <name val="Aptos Narrow"/>
      <family val="2"/>
      <scheme val="minor"/>
    </font>
    <font>
      <sz val="10"/>
      <color theme="1"/>
      <name val="Arial"/>
      <family val="2"/>
    </font>
    <font>
      <sz val="8"/>
      <color theme="1"/>
      <name val="Arial"/>
      <family val="2"/>
    </font>
    <font>
      <sz val="10"/>
      <color theme="1"/>
      <name val="Symbol"/>
      <family val="1"/>
      <charset val="2"/>
    </font>
    <font>
      <sz val="7"/>
      <color theme="1"/>
      <name val="Times New Roman"/>
      <family val="1"/>
    </font>
    <font>
      <sz val="8"/>
      <color theme="1"/>
      <name val="Aptos Narrow"/>
      <family val="2"/>
    </font>
    <font>
      <sz val="7"/>
      <color theme="1"/>
      <name val="Arial"/>
      <family val="2"/>
    </font>
    <font>
      <b/>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89999084444715716"/>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0" fontId="5" fillId="0" borderId="0" xfId="0" applyFont="1"/>
    <xf numFmtId="0" fontId="0" fillId="0" borderId="0" xfId="0" applyAlignment="1">
      <alignment horizontal="center"/>
    </xf>
    <xf numFmtId="0" fontId="4" fillId="0" borderId="0" xfId="0" applyFont="1"/>
    <xf numFmtId="164" fontId="4" fillId="0" borderId="0" xfId="0" applyNumberFormat="1" applyFont="1"/>
    <xf numFmtId="0" fontId="5" fillId="0" borderId="0" xfId="0" applyFont="1" applyAlignment="1">
      <alignment horizontal="center"/>
    </xf>
    <xf numFmtId="0" fontId="2" fillId="0" borderId="0" xfId="0" applyFont="1" applyAlignment="1">
      <alignment horizontal="center"/>
    </xf>
    <xf numFmtId="164" fontId="0" fillId="0" borderId="0" xfId="0" applyNumberFormat="1"/>
    <xf numFmtId="0" fontId="0" fillId="0" borderId="0" xfId="0" applyAlignment="1" applyProtection="1">
      <alignment horizontal="right"/>
      <protection locked="0"/>
    </xf>
    <xf numFmtId="0" fontId="5" fillId="2" borderId="13" xfId="0" applyFont="1" applyFill="1" applyBorder="1" applyProtection="1">
      <protection locked="0"/>
    </xf>
    <xf numFmtId="0" fontId="5" fillId="2" borderId="14" xfId="0" applyFont="1" applyFill="1" applyBorder="1" applyProtection="1">
      <protection locked="0"/>
    </xf>
    <xf numFmtId="0" fontId="5" fillId="2" borderId="5"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15" xfId="0" applyFont="1" applyFill="1" applyBorder="1" applyProtection="1">
      <protection locked="0"/>
    </xf>
    <xf numFmtId="0" fontId="5" fillId="2" borderId="10" xfId="0" applyFont="1" applyFill="1" applyBorder="1" applyAlignment="1" applyProtection="1">
      <alignment horizontal="left"/>
      <protection locked="0"/>
    </xf>
    <xf numFmtId="0" fontId="2" fillId="3" borderId="6" xfId="0" applyFont="1" applyFill="1" applyBorder="1" applyAlignment="1">
      <alignment horizontal="center"/>
    </xf>
    <xf numFmtId="0" fontId="2" fillId="3" borderId="0" xfId="0" applyFont="1" applyFill="1" applyAlignment="1">
      <alignment horizontal="center"/>
    </xf>
    <xf numFmtId="0" fontId="2" fillId="3" borderId="7" xfId="0" applyFont="1" applyFill="1" applyBorder="1" applyAlignment="1">
      <alignment horizontal="center"/>
    </xf>
    <xf numFmtId="0" fontId="4" fillId="3" borderId="6" xfId="0" applyFont="1" applyFill="1" applyBorder="1" applyAlignment="1">
      <alignment horizontal="right"/>
    </xf>
    <xf numFmtId="0" fontId="5" fillId="3" borderId="0" xfId="0" applyFont="1" applyFill="1"/>
    <xf numFmtId="0" fontId="4" fillId="3" borderId="0" xfId="0" applyFont="1" applyFill="1" applyAlignment="1">
      <alignment vertical="top" wrapText="1"/>
    </xf>
    <xf numFmtId="0" fontId="4" fillId="3" borderId="7" xfId="0" applyFont="1" applyFill="1" applyBorder="1" applyAlignment="1">
      <alignment vertical="top" wrapText="1"/>
    </xf>
    <xf numFmtId="0" fontId="9" fillId="3" borderId="0" xfId="0" applyFont="1" applyFill="1"/>
    <xf numFmtId="0" fontId="5" fillId="3" borderId="0" xfId="0" applyFont="1" applyFill="1" applyAlignment="1">
      <alignment horizontal="left"/>
    </xf>
    <xf numFmtId="0" fontId="5" fillId="3" borderId="0" xfId="0" applyFont="1" applyFill="1" applyAlignment="1">
      <alignment horizontal="right"/>
    </xf>
    <xf numFmtId="1" fontId="5" fillId="3" borderId="7" xfId="0" applyNumberFormat="1" applyFont="1" applyFill="1" applyBorder="1"/>
    <xf numFmtId="0" fontId="0" fillId="3" borderId="0" xfId="0" applyFill="1"/>
    <xf numFmtId="0" fontId="4" fillId="3" borderId="13" xfId="0" applyFont="1" applyFill="1" applyBorder="1"/>
    <xf numFmtId="0" fontId="4" fillId="3" borderId="6" xfId="0" applyFont="1" applyFill="1" applyBorder="1" applyAlignment="1">
      <alignment horizontal="left"/>
    </xf>
    <xf numFmtId="0" fontId="5" fillId="3" borderId="0" xfId="0" applyFont="1" applyFill="1" applyAlignment="1">
      <alignment horizontal="center"/>
    </xf>
    <xf numFmtId="0" fontId="4" fillId="3" borderId="7" xfId="0" applyFont="1" applyFill="1" applyBorder="1" applyAlignment="1">
      <alignment horizontal="left"/>
    </xf>
    <xf numFmtId="165" fontId="5" fillId="3" borderId="14" xfId="1" applyNumberFormat="1" applyFont="1" applyFill="1" applyBorder="1" applyAlignment="1" applyProtection="1">
      <alignment horizontal="right"/>
    </xf>
    <xf numFmtId="0" fontId="4" fillId="3" borderId="6" xfId="0" applyFont="1" applyFill="1" applyBorder="1"/>
    <xf numFmtId="164" fontId="5" fillId="3" borderId="14" xfId="0" applyNumberFormat="1" applyFont="1" applyFill="1" applyBorder="1" applyAlignment="1">
      <alignment horizontal="right"/>
    </xf>
    <xf numFmtId="0" fontId="4" fillId="3" borderId="7" xfId="0" applyFont="1" applyFill="1" applyBorder="1"/>
    <xf numFmtId="165" fontId="5" fillId="3" borderId="15" xfId="1" applyNumberFormat="1" applyFont="1" applyFill="1" applyBorder="1" applyAlignment="1" applyProtection="1">
      <alignment horizontal="right"/>
    </xf>
    <xf numFmtId="0" fontId="5" fillId="3" borderId="12" xfId="0" applyFont="1" applyFill="1" applyBorder="1"/>
    <xf numFmtId="0" fontId="5" fillId="3" borderId="4" xfId="0" applyFont="1" applyFill="1" applyBorder="1"/>
    <xf numFmtId="0" fontId="4" fillId="3" borderId="4" xfId="0" applyFont="1" applyFill="1" applyBorder="1" applyAlignment="1">
      <alignment horizontal="right"/>
    </xf>
    <xf numFmtId="0" fontId="5" fillId="3" borderId="13" xfId="0" applyFont="1" applyFill="1" applyBorder="1"/>
    <xf numFmtId="0" fontId="4" fillId="3" borderId="8" xfId="0" applyFont="1" applyFill="1" applyBorder="1"/>
    <xf numFmtId="0" fontId="5" fillId="3" borderId="9" xfId="0" applyFont="1" applyFill="1" applyBorder="1"/>
    <xf numFmtId="0" fontId="5" fillId="3" borderId="6" xfId="0" applyFont="1" applyFill="1" applyBorder="1"/>
    <xf numFmtId="0" fontId="4" fillId="3" borderId="0" xfId="0" applyFont="1" applyFill="1" applyAlignment="1">
      <alignment horizontal="right"/>
    </xf>
    <xf numFmtId="0" fontId="4" fillId="3" borderId="1" xfId="0" applyFont="1" applyFill="1" applyBorder="1"/>
    <xf numFmtId="0" fontId="4" fillId="3" borderId="3" xfId="0" applyFont="1" applyFill="1" applyBorder="1"/>
    <xf numFmtId="0" fontId="4" fillId="3" borderId="11" xfId="0" applyFont="1" applyFill="1" applyBorder="1" applyAlignment="1">
      <alignment horizontal="right"/>
    </xf>
    <xf numFmtId="0" fontId="4" fillId="3" borderId="3" xfId="0" applyFont="1" applyFill="1" applyBorder="1" applyAlignment="1">
      <alignment horizontal="left"/>
    </xf>
    <xf numFmtId="0" fontId="4" fillId="3" borderId="10" xfId="0" applyFont="1" applyFill="1" applyBorder="1"/>
    <xf numFmtId="0" fontId="5" fillId="3" borderId="7" xfId="0" applyFont="1" applyFill="1" applyBorder="1"/>
    <xf numFmtId="164" fontId="4" fillId="3" borderId="0" xfId="0" applyNumberFormat="1" applyFont="1" applyFill="1"/>
    <xf numFmtId="0" fontId="4" fillId="3" borderId="0" xfId="0" applyFont="1" applyFill="1"/>
    <xf numFmtId="164" fontId="5" fillId="3" borderId="0" xfId="0" applyNumberFormat="1" applyFont="1" applyFill="1"/>
    <xf numFmtId="0" fontId="5" fillId="3" borderId="6" xfId="0" applyFont="1" applyFill="1" applyBorder="1" applyAlignment="1">
      <alignment horizontal="left"/>
    </xf>
    <xf numFmtId="1" fontId="5" fillId="3" borderId="0" xfId="0" applyNumberFormat="1" applyFont="1" applyFill="1" applyAlignment="1">
      <alignment horizontal="right"/>
    </xf>
    <xf numFmtId="165" fontId="5" fillId="3" borderId="0" xfId="1" applyNumberFormat="1" applyFont="1" applyFill="1" applyBorder="1" applyAlignment="1" applyProtection="1">
      <alignment horizontal="right"/>
    </xf>
    <xf numFmtId="2" fontId="5" fillId="3" borderId="0" xfId="0" applyNumberFormat="1" applyFont="1" applyFill="1"/>
    <xf numFmtId="0" fontId="4" fillId="3" borderId="4" xfId="0" applyFont="1" applyFill="1" applyBorder="1"/>
    <xf numFmtId="0" fontId="5" fillId="3" borderId="7" xfId="0" applyFont="1" applyFill="1" applyBorder="1" applyAlignment="1">
      <alignment horizontal="left"/>
    </xf>
    <xf numFmtId="164" fontId="5" fillId="3" borderId="0" xfId="0" applyNumberFormat="1" applyFont="1" applyFill="1" applyAlignment="1">
      <alignment horizontal="right"/>
    </xf>
    <xf numFmtId="0" fontId="4" fillId="3" borderId="7" xfId="0" applyFont="1" applyFill="1" applyBorder="1" applyAlignment="1">
      <alignment horizontal="right"/>
    </xf>
    <xf numFmtId="3" fontId="5" fillId="3" borderId="14" xfId="0" applyNumberFormat="1" applyFont="1" applyFill="1" applyBorder="1" applyAlignment="1">
      <alignment horizontal="right"/>
    </xf>
    <xf numFmtId="2" fontId="5" fillId="3" borderId="13" xfId="0" applyNumberFormat="1" applyFont="1" applyFill="1" applyBorder="1"/>
    <xf numFmtId="2" fontId="5" fillId="3" borderId="14" xfId="0" applyNumberFormat="1" applyFont="1" applyFill="1" applyBorder="1"/>
    <xf numFmtId="164" fontId="5" fillId="3" borderId="14" xfId="0" applyNumberFormat="1" applyFont="1" applyFill="1" applyBorder="1"/>
    <xf numFmtId="2" fontId="5" fillId="3" borderId="15" xfId="0" applyNumberFormat="1" applyFont="1" applyFill="1" applyBorder="1"/>
    <xf numFmtId="2" fontId="4" fillId="3" borderId="0" xfId="0" applyNumberFormat="1" applyFont="1" applyFill="1"/>
    <xf numFmtId="2" fontId="5" fillId="3" borderId="0" xfId="0" applyNumberFormat="1" applyFont="1" applyFill="1" applyAlignment="1">
      <alignment horizontal="center"/>
    </xf>
    <xf numFmtId="0" fontId="5" fillId="2" borderId="6"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164" fontId="5" fillId="2" borderId="14" xfId="0" applyNumberFormat="1" applyFont="1" applyFill="1" applyBorder="1" applyProtection="1">
      <protection locked="0"/>
    </xf>
    <xf numFmtId="0" fontId="0" fillId="0" borderId="11" xfId="0" applyBorder="1"/>
    <xf numFmtId="0" fontId="2" fillId="0" borderId="11" xfId="0" applyFont="1" applyBorder="1"/>
    <xf numFmtId="0" fontId="0" fillId="0" borderId="11" xfId="0" quotePrefix="1" applyBorder="1"/>
    <xf numFmtId="0" fontId="2" fillId="0" borderId="0" xfId="0" applyFont="1" applyAlignment="1">
      <alignment horizontal="right"/>
    </xf>
    <xf numFmtId="0" fontId="2" fillId="0" borderId="0" xfId="0" applyFont="1"/>
    <xf numFmtId="14" fontId="0" fillId="0" borderId="11" xfId="0" applyNumberFormat="1" applyBorder="1"/>
    <xf numFmtId="0" fontId="4" fillId="3" borderId="12" xfId="0" applyFont="1" applyFill="1" applyBorder="1"/>
    <xf numFmtId="0" fontId="4" fillId="3" borderId="5" xfId="0" applyFont="1" applyFill="1" applyBorder="1"/>
    <xf numFmtId="0" fontId="0" fillId="3" borderId="9" xfId="0" applyFill="1" applyBorder="1"/>
    <xf numFmtId="1" fontId="5" fillId="3" borderId="15" xfId="0" applyNumberFormat="1" applyFont="1" applyFill="1" applyBorder="1"/>
    <xf numFmtId="0" fontId="0" fillId="3" borderId="6" xfId="0" applyFill="1" applyBorder="1"/>
    <xf numFmtId="0" fontId="0" fillId="3" borderId="7" xfId="0" applyFill="1" applyBorder="1"/>
    <xf numFmtId="0" fontId="5" fillId="5" borderId="5" xfId="0" applyFont="1" applyFill="1" applyBorder="1" applyAlignment="1" applyProtection="1">
      <alignment horizontal="left"/>
      <protection locked="0"/>
    </xf>
    <xf numFmtId="0" fontId="5" fillId="5" borderId="7"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5" fillId="5" borderId="15" xfId="0" applyFont="1" applyFill="1" applyBorder="1" applyAlignment="1" applyProtection="1">
      <alignment horizontal="right"/>
      <protection locked="0"/>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lignment wrapText="1"/>
    </xf>
    <xf numFmtId="0" fontId="5" fillId="2" borderId="12" xfId="0" applyFont="1" applyFill="1" applyBorder="1" applyAlignment="1" applyProtection="1">
      <alignment horizontal="left"/>
      <protection locked="0"/>
    </xf>
    <xf numFmtId="0" fontId="4" fillId="3" borderId="0" xfId="0" applyFont="1" applyFill="1" applyAlignment="1">
      <alignment horizontal="right"/>
    </xf>
    <xf numFmtId="0" fontId="5" fillId="3" borderId="6" xfId="0" applyFont="1" applyFill="1" applyBorder="1" applyAlignment="1">
      <alignment horizontal="right"/>
    </xf>
    <xf numFmtId="0" fontId="5" fillId="3" borderId="0" xfId="0" applyFont="1" applyFill="1" applyAlignment="1">
      <alignment horizontal="right"/>
    </xf>
    <xf numFmtId="0" fontId="7" fillId="3" borderId="1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 fillId="3" borderId="6" xfId="0" applyFont="1" applyFill="1" applyBorder="1" applyAlignment="1">
      <alignment horizontal="center"/>
    </xf>
    <xf numFmtId="0" fontId="2" fillId="3" borderId="0" xfId="0" applyFont="1" applyFill="1" applyAlignment="1">
      <alignment horizontal="center"/>
    </xf>
    <xf numFmtId="0" fontId="2" fillId="3" borderId="7"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11" xfId="0" applyFont="1" applyFill="1" applyBorder="1" applyAlignment="1">
      <alignment horizontal="center"/>
    </xf>
    <xf numFmtId="0" fontId="6" fillId="4" borderId="11" xfId="0" applyFont="1" applyFill="1" applyBorder="1" applyAlignment="1">
      <alignment horizontal="center"/>
    </xf>
    <xf numFmtId="0" fontId="5" fillId="3" borderId="0" xfId="0" applyFont="1" applyFill="1" applyAlignment="1">
      <alignment horizontal="left"/>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2" fillId="3" borderId="6" xfId="0" applyFont="1" applyFill="1" applyBorder="1" applyAlignment="1">
      <alignment horizontal="center"/>
    </xf>
    <xf numFmtId="0" fontId="12" fillId="3" borderId="0" xfId="0" applyFont="1" applyFill="1" applyAlignment="1">
      <alignment horizontal="center"/>
    </xf>
    <xf numFmtId="0" fontId="12" fillId="3" borderId="7" xfId="0" applyFont="1" applyFill="1" applyBorder="1" applyAlignment="1">
      <alignment horizontal="center"/>
    </xf>
    <xf numFmtId="0" fontId="4" fillId="3" borderId="6" xfId="0" applyFont="1" applyFill="1" applyBorder="1" applyAlignment="1">
      <alignment horizontal="center" vertical="top"/>
    </xf>
    <xf numFmtId="0" fontId="4" fillId="3" borderId="0" xfId="0" applyFont="1" applyFill="1" applyAlignment="1">
      <alignment horizontal="center" vertical="top"/>
    </xf>
    <xf numFmtId="0" fontId="4" fillId="3" borderId="7" xfId="0" applyFont="1" applyFill="1" applyBorder="1" applyAlignment="1">
      <alignment horizontal="center" vertical="top"/>
    </xf>
    <xf numFmtId="0" fontId="5" fillId="2" borderId="1"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4" fillId="3" borderId="6" xfId="0" applyFont="1" applyFill="1" applyBorder="1" applyAlignment="1">
      <alignment horizontal="right"/>
    </xf>
    <xf numFmtId="0" fontId="9" fillId="3" borderId="0" xfId="0" applyFont="1" applyFill="1" applyProtection="1">
      <protection hidden="1"/>
    </xf>
    <xf numFmtId="0" fontId="2" fillId="0" borderId="11" xfId="0" applyFont="1" applyFill="1" applyBorder="1"/>
    <xf numFmtId="0" fontId="9" fillId="3" borderId="7" xfId="0" applyFont="1" applyFill="1" applyBorder="1"/>
    <xf numFmtId="0" fontId="8" fillId="5" borderId="14" xfId="0" applyFont="1" applyFill="1" applyBorder="1" applyProtection="1">
      <protection locked="0"/>
    </xf>
    <xf numFmtId="0" fontId="15" fillId="0" borderId="0" xfId="0" applyFont="1" applyAlignment="1">
      <alignment horizontal="left" vertical="center" wrapText="1"/>
    </xf>
    <xf numFmtId="0" fontId="21" fillId="0" borderId="0" xfId="0" applyFont="1" applyAlignment="1">
      <alignment vertical="center" wrapText="1"/>
    </xf>
  </cellXfs>
  <cellStyles count="2">
    <cellStyle name="Normal" xfId="0" builtinId="0"/>
    <cellStyle name="Percent" xfId="1" builtinId="5"/>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9A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7</xdr:col>
      <xdr:colOff>53340</xdr:colOff>
      <xdr:row>32</xdr:row>
      <xdr:rowOff>171450</xdr:rowOff>
    </xdr:from>
    <xdr:to>
      <xdr:col>10</xdr:col>
      <xdr:colOff>400050</xdr:colOff>
      <xdr:row>40</xdr:row>
      <xdr:rowOff>3229</xdr:rowOff>
    </xdr:to>
    <xdr:sp macro="" textlink="">
      <xdr:nvSpPr>
        <xdr:cNvPr id="2" name="Rectangle 1">
          <a:extLst>
            <a:ext uri="{FF2B5EF4-FFF2-40B4-BE49-F238E27FC236}">
              <a16:creationId xmlns:a16="http://schemas.microsoft.com/office/drawing/2014/main" id="{C700D06F-F9EE-99A1-AA89-796022C298F0}"/>
            </a:ext>
          </a:extLst>
        </xdr:cNvPr>
        <xdr:cNvSpPr/>
      </xdr:nvSpPr>
      <xdr:spPr>
        <a:xfrm>
          <a:off x="4107180" y="6755130"/>
          <a:ext cx="2289810" cy="1755829"/>
        </a:xfrm>
        <a:prstGeom prst="rect">
          <a:avLst/>
        </a:prstGeom>
        <a:noFill/>
        <a:ln w="57150">
          <a:solidFill>
            <a:srgbClr val="F9A8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553529</xdr:colOff>
      <xdr:row>29</xdr:row>
      <xdr:rowOff>136585</xdr:rowOff>
    </xdr:from>
    <xdr:to>
      <xdr:col>9</xdr:col>
      <xdr:colOff>524775</xdr:colOff>
      <xdr:row>31</xdr:row>
      <xdr:rowOff>107830</xdr:rowOff>
    </xdr:to>
    <xdr:sp macro="" textlink="">
      <xdr:nvSpPr>
        <xdr:cNvPr id="3" name="Rectangle 2">
          <a:extLst>
            <a:ext uri="{FF2B5EF4-FFF2-40B4-BE49-F238E27FC236}">
              <a16:creationId xmlns:a16="http://schemas.microsoft.com/office/drawing/2014/main" id="{3A82A7F7-237E-43F3-7C1F-555788FB1D89}"/>
            </a:ext>
          </a:extLst>
        </xdr:cNvPr>
        <xdr:cNvSpPr/>
      </xdr:nvSpPr>
      <xdr:spPr>
        <a:xfrm>
          <a:off x="4604350" y="6196642"/>
          <a:ext cx="1268802" cy="305518"/>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321335</xdr:colOff>
      <xdr:row>30</xdr:row>
      <xdr:rowOff>1438</xdr:rowOff>
    </xdr:from>
    <xdr:to>
      <xdr:col>3</xdr:col>
      <xdr:colOff>30193</xdr:colOff>
      <xdr:row>31</xdr:row>
      <xdr:rowOff>116456</xdr:rowOff>
    </xdr:to>
    <xdr:sp macro="" textlink="">
      <xdr:nvSpPr>
        <xdr:cNvPr id="4" name="Rectangle 3">
          <a:extLst>
            <a:ext uri="{FF2B5EF4-FFF2-40B4-BE49-F238E27FC236}">
              <a16:creationId xmlns:a16="http://schemas.microsoft.com/office/drawing/2014/main" id="{0165FB53-EA89-4E7E-A76E-63DDB3D5C210}"/>
            </a:ext>
          </a:extLst>
        </xdr:cNvPr>
        <xdr:cNvSpPr/>
      </xdr:nvSpPr>
      <xdr:spPr>
        <a:xfrm>
          <a:off x="961127" y="6205268"/>
          <a:ext cx="1268802" cy="305518"/>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410705</xdr:colOff>
      <xdr:row>32</xdr:row>
      <xdr:rowOff>163830</xdr:rowOff>
    </xdr:from>
    <xdr:to>
      <xdr:col>4</xdr:col>
      <xdr:colOff>41910</xdr:colOff>
      <xdr:row>40</xdr:row>
      <xdr:rowOff>646</xdr:rowOff>
    </xdr:to>
    <xdr:sp macro="" textlink="">
      <xdr:nvSpPr>
        <xdr:cNvPr id="5" name="Rectangle 4">
          <a:extLst>
            <a:ext uri="{FF2B5EF4-FFF2-40B4-BE49-F238E27FC236}">
              <a16:creationId xmlns:a16="http://schemas.microsoft.com/office/drawing/2014/main" id="{195B292C-F4BA-4AE6-8027-FC55D2E78714}"/>
            </a:ext>
          </a:extLst>
        </xdr:cNvPr>
        <xdr:cNvSpPr/>
      </xdr:nvSpPr>
      <xdr:spPr>
        <a:xfrm>
          <a:off x="410705" y="6747510"/>
          <a:ext cx="2290585" cy="1760866"/>
        </a:xfrm>
        <a:prstGeom prst="rect">
          <a:avLst/>
        </a:prstGeom>
        <a:noFill/>
        <a:ln w="57150">
          <a:solidFill>
            <a:schemeClr val="tx2">
              <a:lumMod val="75000"/>
              <a:lumOff val="2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59121</xdr:colOff>
      <xdr:row>28</xdr:row>
      <xdr:rowOff>372716</xdr:rowOff>
    </xdr:from>
    <xdr:to>
      <xdr:col>10</xdr:col>
      <xdr:colOff>757533</xdr:colOff>
      <xdr:row>66</xdr:row>
      <xdr:rowOff>156235</xdr:rowOff>
    </xdr:to>
    <xdr:pic>
      <xdr:nvPicPr>
        <xdr:cNvPr id="11" name="Picture 10">
          <a:extLst>
            <a:ext uri="{FF2B5EF4-FFF2-40B4-BE49-F238E27FC236}">
              <a16:creationId xmlns:a16="http://schemas.microsoft.com/office/drawing/2014/main" id="{0D3837A6-E351-62D3-398A-8FF9888C5E69}"/>
            </a:ext>
          </a:extLst>
        </xdr:cNvPr>
        <xdr:cNvPicPr>
          <a:picLocks noChangeAspect="1"/>
        </xdr:cNvPicPr>
      </xdr:nvPicPr>
      <xdr:blipFill rotWithShape="1">
        <a:blip xmlns:r="http://schemas.openxmlformats.org/officeDocument/2006/relationships" r:embed="rId1"/>
        <a:srcRect l="874" r="874"/>
        <a:stretch/>
      </xdr:blipFill>
      <xdr:spPr>
        <a:xfrm>
          <a:off x="59121" y="6061440"/>
          <a:ext cx="6680638" cy="3774691"/>
        </a:xfrm>
        <a:prstGeom prst="rect">
          <a:avLst/>
        </a:prstGeom>
      </xdr:spPr>
    </xdr:pic>
    <xdr:clientData/>
  </xdr:twoCellAnchor>
  <xdr:twoCellAnchor>
    <xdr:from>
      <xdr:col>1</xdr:col>
      <xdr:colOff>372894</xdr:colOff>
      <xdr:row>29</xdr:row>
      <xdr:rowOff>133756</xdr:rowOff>
    </xdr:from>
    <xdr:to>
      <xdr:col>3</xdr:col>
      <xdr:colOff>52691</xdr:colOff>
      <xdr:row>31</xdr:row>
      <xdr:rowOff>121596</xdr:rowOff>
    </xdr:to>
    <xdr:sp macro="" textlink="">
      <xdr:nvSpPr>
        <xdr:cNvPr id="6" name="Rectangle 5">
          <a:extLst>
            <a:ext uri="{FF2B5EF4-FFF2-40B4-BE49-F238E27FC236}">
              <a16:creationId xmlns:a16="http://schemas.microsoft.com/office/drawing/2014/main" id="{E7FA9E83-D50F-FDBD-9349-3F52B882CB65}"/>
            </a:ext>
          </a:extLst>
        </xdr:cNvPr>
        <xdr:cNvSpPr/>
      </xdr:nvSpPr>
      <xdr:spPr>
        <a:xfrm>
          <a:off x="1009245" y="6197330"/>
          <a:ext cx="1244329" cy="320202"/>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654997</xdr:colOff>
      <xdr:row>29</xdr:row>
      <xdr:rowOff>124029</xdr:rowOff>
    </xdr:from>
    <xdr:to>
      <xdr:col>9</xdr:col>
      <xdr:colOff>602305</xdr:colOff>
      <xdr:row>31</xdr:row>
      <xdr:rowOff>105383</xdr:rowOff>
    </xdr:to>
    <xdr:sp macro="" textlink="">
      <xdr:nvSpPr>
        <xdr:cNvPr id="7" name="Rectangle 6">
          <a:extLst>
            <a:ext uri="{FF2B5EF4-FFF2-40B4-BE49-F238E27FC236}">
              <a16:creationId xmlns:a16="http://schemas.microsoft.com/office/drawing/2014/main" id="{71BEE017-3997-4DBC-A7FC-36876BF8C4D6}"/>
            </a:ext>
          </a:extLst>
        </xdr:cNvPr>
        <xdr:cNvSpPr/>
      </xdr:nvSpPr>
      <xdr:spPr>
        <a:xfrm>
          <a:off x="4700082" y="6187603"/>
          <a:ext cx="1244329" cy="313716"/>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178075</xdr:colOff>
      <xdr:row>8</xdr:row>
      <xdr:rowOff>34373</xdr:rowOff>
    </xdr:from>
    <xdr:to>
      <xdr:col>0</xdr:col>
      <xdr:colOff>3290846</xdr:colOff>
      <xdr:row>8</xdr:row>
      <xdr:rowOff>3185574</xdr:rowOff>
    </xdr:to>
    <xdr:pic>
      <xdr:nvPicPr>
        <xdr:cNvPr id="2" name="Picture 1590750882">
          <a:extLst>
            <a:ext uri="{FF2B5EF4-FFF2-40B4-BE49-F238E27FC236}">
              <a16:creationId xmlns:a16="http://schemas.microsoft.com/office/drawing/2014/main" id="{1039F67A-B3AB-D70B-5C81-A328B8583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78075" y="2002321"/>
          <a:ext cx="3112771" cy="3151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4274008</xdr:colOff>
      <xdr:row>8</xdr:row>
      <xdr:rowOff>1614258</xdr:rowOff>
    </xdr:from>
    <xdr:to>
      <xdr:col>0</xdr:col>
      <xdr:colOff>7922497</xdr:colOff>
      <xdr:row>8</xdr:row>
      <xdr:rowOff>3176358</xdr:rowOff>
    </xdr:to>
    <xdr:pic>
      <xdr:nvPicPr>
        <xdr:cNvPr id="3" name="Picture 1293161193">
          <a:extLst>
            <a:ext uri="{FF2B5EF4-FFF2-40B4-BE49-F238E27FC236}">
              <a16:creationId xmlns:a16="http://schemas.microsoft.com/office/drawing/2014/main" id="{995C59AB-D49B-D57A-5300-A278D857E7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74008" y="4446910"/>
          <a:ext cx="3648489"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5065121</xdr:colOff>
      <xdr:row>7</xdr:row>
      <xdr:rowOff>180903</xdr:rowOff>
    </xdr:from>
    <xdr:to>
      <xdr:col>0</xdr:col>
      <xdr:colOff>7181022</xdr:colOff>
      <xdr:row>8</xdr:row>
      <xdr:rowOff>1461494</xdr:rowOff>
    </xdr:to>
    <xdr:pic>
      <xdr:nvPicPr>
        <xdr:cNvPr id="4" name="Picture 160424845">
          <a:extLst>
            <a:ext uri="{FF2B5EF4-FFF2-40B4-BE49-F238E27FC236}">
              <a16:creationId xmlns:a16="http://schemas.microsoft.com/office/drawing/2014/main" id="{96FB0AC8-0F07-0AFF-F57E-B85ADA354C7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121" y="2823055"/>
          <a:ext cx="2115901" cy="1471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73065</xdr:colOff>
      <xdr:row>22</xdr:row>
      <xdr:rowOff>110867</xdr:rowOff>
    </xdr:from>
    <xdr:to>
      <xdr:col>0</xdr:col>
      <xdr:colOff>3419061</xdr:colOff>
      <xdr:row>22</xdr:row>
      <xdr:rowOff>3773732</xdr:rowOff>
    </xdr:to>
    <xdr:pic>
      <xdr:nvPicPr>
        <xdr:cNvPr id="5" name="Picture 656383875">
          <a:extLst>
            <a:ext uri="{FF2B5EF4-FFF2-40B4-BE49-F238E27FC236}">
              <a16:creationId xmlns:a16="http://schemas.microsoft.com/office/drawing/2014/main" id="{C38F9EC2-6179-7617-F6E1-331C49D62F6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065" y="9685563"/>
          <a:ext cx="3345996" cy="3662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155864</xdr:colOff>
      <xdr:row>31</xdr:row>
      <xdr:rowOff>53014</xdr:rowOff>
    </xdr:from>
    <xdr:to>
      <xdr:col>0</xdr:col>
      <xdr:colOff>5368636</xdr:colOff>
      <xdr:row>31</xdr:row>
      <xdr:rowOff>2972988</xdr:rowOff>
    </xdr:to>
    <xdr:pic>
      <xdr:nvPicPr>
        <xdr:cNvPr id="7" name="Picture 6">
          <a:extLst>
            <a:ext uri="{FF2B5EF4-FFF2-40B4-BE49-F238E27FC236}">
              <a16:creationId xmlns:a16="http://schemas.microsoft.com/office/drawing/2014/main" id="{DC24E631-2C44-5678-8022-CAC2A3C0512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55864" y="13643118"/>
          <a:ext cx="5212772" cy="2919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2B8B-2774-4252-B26A-338B2A2FA95E}">
  <sheetPr codeName="Sheet1"/>
  <dimension ref="A1:Q70"/>
  <sheetViews>
    <sheetView tabSelected="1" zoomScale="115" zoomScaleNormal="115" workbookViewId="0">
      <selection activeCell="D19" sqref="D19"/>
    </sheetView>
  </sheetViews>
  <sheetFormatPr defaultColWidth="0" defaultRowHeight="15" zeroHeight="1" x14ac:dyDescent="0.25"/>
  <cols>
    <col min="1" max="1" width="9.5703125" customWidth="1"/>
    <col min="2" max="2" width="17.42578125" customWidth="1"/>
    <col min="3" max="3" width="6" customWidth="1"/>
    <col min="4" max="4" width="6.85546875" customWidth="1"/>
    <col min="5" max="5" width="9.5703125" customWidth="1"/>
    <col min="6" max="6" width="1.7109375" customWidth="1"/>
    <col min="7" max="7" width="9.5703125" customWidth="1"/>
    <col min="8" max="8" width="10" customWidth="1"/>
    <col min="9" max="9" width="9.42578125" customWidth="1"/>
    <col min="10" max="10" width="9.7109375" customWidth="1"/>
    <col min="11" max="11" width="11.5703125" customWidth="1"/>
    <col min="12" max="12" width="0.7109375" customWidth="1"/>
    <col min="13" max="13" width="9.140625" hidden="1" customWidth="1"/>
    <col min="14" max="17" width="0" hidden="1" customWidth="1"/>
    <col min="18" max="16384" width="9.140625" hidden="1"/>
  </cols>
  <sheetData>
    <row r="1" spans="1:11" ht="37.5" customHeight="1" x14ac:dyDescent="0.25">
      <c r="A1" s="96" t="s">
        <v>0</v>
      </c>
      <c r="B1" s="97"/>
      <c r="C1" s="97"/>
      <c r="D1" s="97"/>
      <c r="E1" s="97"/>
      <c r="F1" s="97"/>
      <c r="G1" s="97"/>
      <c r="H1" s="97"/>
      <c r="I1" s="97"/>
      <c r="J1" s="97"/>
      <c r="K1" s="98"/>
    </row>
    <row r="2" spans="1:11" x14ac:dyDescent="0.25">
      <c r="A2" s="99" t="s">
        <v>86</v>
      </c>
      <c r="B2" s="100"/>
      <c r="C2" s="100"/>
      <c r="D2" s="100"/>
      <c r="E2" s="100"/>
      <c r="F2" s="100"/>
      <c r="G2" s="100"/>
      <c r="H2" s="100"/>
      <c r="I2" s="100"/>
      <c r="J2" s="100"/>
      <c r="K2" s="101"/>
    </row>
    <row r="3" spans="1:11" ht="21" x14ac:dyDescent="0.35">
      <c r="A3" s="111" t="s">
        <v>41</v>
      </c>
      <c r="B3" s="112"/>
      <c r="C3" s="112"/>
      <c r="D3" s="112"/>
      <c r="E3" s="112"/>
      <c r="F3" s="112"/>
      <c r="G3" s="112"/>
      <c r="H3" s="112"/>
      <c r="I3" s="112"/>
      <c r="J3" s="112"/>
      <c r="K3" s="113"/>
    </row>
    <row r="4" spans="1:11" ht="15" customHeight="1" x14ac:dyDescent="0.25">
      <c r="A4" s="114" t="s">
        <v>91</v>
      </c>
      <c r="B4" s="115"/>
      <c r="C4" s="115"/>
      <c r="D4" s="115"/>
      <c r="E4" s="115"/>
      <c r="F4" s="115"/>
      <c r="G4" s="115"/>
      <c r="H4" s="115"/>
      <c r="I4" s="115"/>
      <c r="J4" s="115"/>
      <c r="K4" s="116"/>
    </row>
    <row r="5" spans="1:11" x14ac:dyDescent="0.25">
      <c r="A5" s="18" t="s">
        <v>38</v>
      </c>
      <c r="B5" s="19" t="s">
        <v>92</v>
      </c>
      <c r="C5" s="20"/>
      <c r="D5" s="20"/>
      <c r="E5" s="20"/>
      <c r="F5" s="20"/>
      <c r="G5" s="20"/>
      <c r="H5" s="20"/>
      <c r="I5" s="20"/>
      <c r="J5" s="20"/>
      <c r="K5" s="21"/>
    </row>
    <row r="6" spans="1:11" x14ac:dyDescent="0.25">
      <c r="A6" s="18" t="s">
        <v>39</v>
      </c>
      <c r="B6" s="19" t="s">
        <v>52</v>
      </c>
      <c r="C6" s="19"/>
      <c r="D6" s="19"/>
      <c r="E6" s="22"/>
      <c r="F6" s="19"/>
      <c r="G6" s="23"/>
      <c r="H6" s="23"/>
      <c r="I6" s="19"/>
      <c r="J6" s="24"/>
      <c r="K6" s="25"/>
    </row>
    <row r="7" spans="1:11" x14ac:dyDescent="0.25">
      <c r="A7" s="18" t="s">
        <v>40</v>
      </c>
      <c r="B7" s="19" t="s">
        <v>42</v>
      </c>
      <c r="C7" s="19"/>
      <c r="D7" s="19"/>
      <c r="E7" s="22"/>
      <c r="F7" s="19"/>
      <c r="G7" s="23"/>
      <c r="H7" s="23"/>
      <c r="I7" s="19"/>
      <c r="J7" s="24"/>
      <c r="K7" s="25"/>
    </row>
    <row r="8" spans="1:11" ht="7.5" customHeight="1" x14ac:dyDescent="0.25">
      <c r="A8" s="15"/>
      <c r="B8" s="16"/>
      <c r="C8" s="16"/>
      <c r="D8" s="16"/>
      <c r="E8" s="16"/>
      <c r="F8" s="16"/>
      <c r="G8" s="16"/>
      <c r="H8" s="16"/>
      <c r="I8" s="16"/>
      <c r="J8" s="16"/>
      <c r="K8" s="17"/>
    </row>
    <row r="9" spans="1:11" ht="21" x14ac:dyDescent="0.35">
      <c r="A9" s="106" t="s">
        <v>35</v>
      </c>
      <c r="B9" s="106"/>
      <c r="C9" s="106"/>
      <c r="D9" s="106"/>
      <c r="E9" s="106"/>
      <c r="F9" s="26"/>
      <c r="G9" s="106" t="s">
        <v>8</v>
      </c>
      <c r="H9" s="106"/>
      <c r="I9" s="106"/>
      <c r="J9" s="106"/>
      <c r="K9" s="106"/>
    </row>
    <row r="10" spans="1:11" x14ac:dyDescent="0.25">
      <c r="A10" s="102" t="s">
        <v>16</v>
      </c>
      <c r="B10" s="103"/>
      <c r="C10" s="103"/>
      <c r="D10" s="103"/>
      <c r="E10" s="104"/>
      <c r="F10" s="19"/>
      <c r="G10" s="105" t="s">
        <v>17</v>
      </c>
      <c r="H10" s="105"/>
      <c r="I10" s="105"/>
      <c r="J10" s="105"/>
      <c r="K10" s="105"/>
    </row>
    <row r="11" spans="1:11" x14ac:dyDescent="0.25">
      <c r="A11" s="27" t="s">
        <v>33</v>
      </c>
      <c r="B11" s="117"/>
      <c r="C11" s="118"/>
      <c r="D11" s="118"/>
      <c r="E11" s="119"/>
      <c r="F11" s="19"/>
      <c r="G11" s="28" t="s">
        <v>28</v>
      </c>
      <c r="H11" s="29"/>
      <c r="I11" s="29"/>
      <c r="J11" s="61">
        <f>100/$D$15*100/$D$16*10000</f>
        <v>100000</v>
      </c>
      <c r="K11" s="30" t="s">
        <v>44</v>
      </c>
    </row>
    <row r="12" spans="1:11" x14ac:dyDescent="0.25">
      <c r="A12" s="27" t="s">
        <v>34</v>
      </c>
      <c r="B12" s="117"/>
      <c r="C12" s="118"/>
      <c r="D12" s="118"/>
      <c r="E12" s="119"/>
      <c r="F12" s="19"/>
      <c r="G12" s="28" t="s">
        <v>15</v>
      </c>
      <c r="H12" s="29"/>
      <c r="I12" s="29"/>
      <c r="J12" s="31">
        <f>IF(D17="Band",((D19*10)*(100/D15)/10000),((ROUNDUP(($D$21+$D$22)/D23,0)*D23*D19/100)*J11*10^-4/10000))</f>
        <v>0.16</v>
      </c>
      <c r="K12" s="30"/>
    </row>
    <row r="13" spans="1:11" x14ac:dyDescent="0.25">
      <c r="A13" s="102" t="s">
        <v>17</v>
      </c>
      <c r="B13" s="103"/>
      <c r="C13" s="103"/>
      <c r="D13" s="103"/>
      <c r="E13" s="104"/>
      <c r="F13" s="19"/>
      <c r="G13" s="32" t="s">
        <v>6</v>
      </c>
      <c r="H13" s="19"/>
      <c r="I13" s="19"/>
      <c r="J13" s="33">
        <f>+D14*J12</f>
        <v>32</v>
      </c>
      <c r="K13" s="34" t="s">
        <v>1</v>
      </c>
    </row>
    <row r="14" spans="1:11" x14ac:dyDescent="0.25">
      <c r="A14" s="32" t="s">
        <v>51</v>
      </c>
      <c r="B14" s="19"/>
      <c r="C14" s="19"/>
      <c r="D14" s="9">
        <v>200</v>
      </c>
      <c r="E14" s="34" t="s">
        <v>1</v>
      </c>
      <c r="F14" s="19"/>
      <c r="G14" s="32" t="s">
        <v>7</v>
      </c>
      <c r="H14" s="19"/>
      <c r="I14" s="19"/>
      <c r="J14" s="35">
        <f>1-J12</f>
        <v>0.84</v>
      </c>
      <c r="K14" s="34"/>
    </row>
    <row r="15" spans="1:11" x14ac:dyDescent="0.25">
      <c r="A15" s="32" t="s">
        <v>2</v>
      </c>
      <c r="B15" s="19"/>
      <c r="C15" s="19"/>
      <c r="D15" s="10">
        <v>50</v>
      </c>
      <c r="E15" s="34" t="s">
        <v>3</v>
      </c>
      <c r="F15" s="19"/>
      <c r="G15" s="102" t="s">
        <v>19</v>
      </c>
      <c r="H15" s="103"/>
      <c r="I15" s="103"/>
      <c r="J15" s="103"/>
      <c r="K15" s="104"/>
    </row>
    <row r="16" spans="1:11" x14ac:dyDescent="0.25">
      <c r="A16" s="32" t="s">
        <v>46</v>
      </c>
      <c r="B16" s="19"/>
      <c r="C16" s="19"/>
      <c r="D16" s="10">
        <v>20</v>
      </c>
      <c r="E16" s="34" t="s">
        <v>3</v>
      </c>
      <c r="F16" s="19"/>
      <c r="G16" s="36"/>
      <c r="H16" s="37"/>
      <c r="I16" s="38" t="s">
        <v>43</v>
      </c>
      <c r="J16" s="9">
        <v>0</v>
      </c>
      <c r="K16" s="39" t="s">
        <v>45</v>
      </c>
    </row>
    <row r="17" spans="1:15" x14ac:dyDescent="0.25">
      <c r="A17" s="40" t="s">
        <v>13</v>
      </c>
      <c r="B17" s="41"/>
      <c r="C17" s="41"/>
      <c r="D17" s="86" t="s">
        <v>12</v>
      </c>
      <c r="E17" s="48"/>
      <c r="F17" s="19"/>
      <c r="G17" s="42"/>
      <c r="H17" s="19"/>
      <c r="I17" s="43" t="s">
        <v>20</v>
      </c>
      <c r="J17" s="64">
        <f>+J16*J13</f>
        <v>0</v>
      </c>
      <c r="K17" s="64" t="s">
        <v>25</v>
      </c>
    </row>
    <row r="18" spans="1:15" x14ac:dyDescent="0.25">
      <c r="A18" s="102" t="s">
        <v>18</v>
      </c>
      <c r="B18" s="103"/>
      <c r="C18" s="103"/>
      <c r="D18" s="103"/>
      <c r="E18" s="104"/>
      <c r="F18" s="19"/>
      <c r="G18" s="102" t="s">
        <v>90</v>
      </c>
      <c r="H18" s="103"/>
      <c r="I18" s="103"/>
      <c r="J18" s="103"/>
      <c r="K18" s="104"/>
    </row>
    <row r="19" spans="1:15" x14ac:dyDescent="0.25">
      <c r="A19" s="77" t="s">
        <v>47</v>
      </c>
      <c r="B19" s="37"/>
      <c r="C19" s="37"/>
      <c r="D19" s="9">
        <v>80</v>
      </c>
      <c r="E19" s="78" t="s">
        <v>4</v>
      </c>
      <c r="F19" s="19"/>
      <c r="G19" s="44" t="s">
        <v>53</v>
      </c>
      <c r="H19" s="45"/>
      <c r="I19" s="46" t="s">
        <v>14</v>
      </c>
      <c r="J19" s="46" t="s">
        <v>26</v>
      </c>
      <c r="K19" s="47" t="s">
        <v>9</v>
      </c>
    </row>
    <row r="20" spans="1:15" x14ac:dyDescent="0.25">
      <c r="A20" s="32" t="s">
        <v>89</v>
      </c>
      <c r="B20" s="19"/>
      <c r="C20" s="19"/>
      <c r="D20" s="128" t="s">
        <v>88</v>
      </c>
      <c r="E20" s="127">
        <f>+VLOOKUP(D20,Data!C1:D6,2,FALSE)</f>
        <v>25</v>
      </c>
      <c r="F20" s="19"/>
      <c r="G20" s="92" t="s">
        <v>83</v>
      </c>
      <c r="H20" s="11"/>
      <c r="I20" s="9"/>
      <c r="J20" s="62" t="str">
        <f>IF(I20="","",(I20/$D$14*$J$17))</f>
        <v/>
      </c>
      <c r="K20" s="83"/>
    </row>
    <row r="21" spans="1:15" x14ac:dyDescent="0.25">
      <c r="A21" s="32" t="s">
        <v>54</v>
      </c>
      <c r="B21" s="19"/>
      <c r="C21" s="19"/>
      <c r="D21" s="10">
        <v>40</v>
      </c>
      <c r="E21" s="34" t="s">
        <v>4</v>
      </c>
      <c r="F21" s="19"/>
      <c r="G21" s="68"/>
      <c r="H21" s="12"/>
      <c r="I21" s="10"/>
      <c r="J21" s="63" t="str">
        <f>IF(I21="","",(I21/$D$14*$J$17))</f>
        <v/>
      </c>
      <c r="K21" s="84"/>
      <c r="O21" s="8"/>
    </row>
    <row r="22" spans="1:15" x14ac:dyDescent="0.25">
      <c r="A22" s="32" t="s">
        <v>55</v>
      </c>
      <c r="B22" s="19"/>
      <c r="C22" s="19"/>
      <c r="D22" s="10">
        <v>40</v>
      </c>
      <c r="E22" s="34" t="s">
        <v>4</v>
      </c>
      <c r="F22" s="19"/>
      <c r="G22" s="68"/>
      <c r="H22" s="12"/>
      <c r="I22" s="10"/>
      <c r="J22" s="63" t="str">
        <f>IF(I22="","",(I22/$D$14*$J$17))</f>
        <v/>
      </c>
      <c r="K22" s="84"/>
      <c r="O22" s="8"/>
    </row>
    <row r="23" spans="1:15" x14ac:dyDescent="0.25">
      <c r="A23" s="32" t="s">
        <v>49</v>
      </c>
      <c r="B23" s="19"/>
      <c r="C23" s="19"/>
      <c r="D23" s="10">
        <v>20</v>
      </c>
      <c r="E23" s="34" t="s">
        <v>4</v>
      </c>
      <c r="F23" s="19"/>
      <c r="G23" s="68"/>
      <c r="H23" s="12"/>
      <c r="I23" s="10"/>
      <c r="J23" s="63" t="str">
        <f>IF(I23="","",(I23/$D$14*$J$17))</f>
        <v/>
      </c>
      <c r="K23" s="84"/>
      <c r="O23" s="8"/>
    </row>
    <row r="24" spans="1:15" x14ac:dyDescent="0.25">
      <c r="A24" s="32" t="s">
        <v>50</v>
      </c>
      <c r="B24" s="19"/>
      <c r="C24" s="19"/>
      <c r="D24" s="70">
        <v>3</v>
      </c>
      <c r="E24" s="34" t="s">
        <v>32</v>
      </c>
      <c r="F24" s="19"/>
      <c r="G24" s="68"/>
      <c r="H24" s="12"/>
      <c r="I24" s="10"/>
      <c r="J24" s="63" t="str">
        <f>IF(I24="","",(I24/$D$14*$J$17))</f>
        <v/>
      </c>
      <c r="K24" s="84"/>
      <c r="O24" s="8"/>
    </row>
    <row r="25" spans="1:15" x14ac:dyDescent="0.25">
      <c r="A25" s="40" t="s">
        <v>48</v>
      </c>
      <c r="B25" s="79"/>
      <c r="C25" s="79"/>
      <c r="D25" s="80">
        <f>+D19/(2*TAN(RADIANS((E20/2))))</f>
        <v>180.4283401464823</v>
      </c>
      <c r="E25" s="48" t="s">
        <v>4</v>
      </c>
      <c r="F25" s="19"/>
      <c r="G25" s="69"/>
      <c r="H25" s="14"/>
      <c r="I25" s="13"/>
      <c r="J25" s="65" t="str">
        <f>IF(I25="","",(I25/$D$14*$J$17))</f>
        <v/>
      </c>
      <c r="K25" s="85"/>
      <c r="O25" s="8"/>
    </row>
    <row r="26" spans="1:15" x14ac:dyDescent="0.25">
      <c r="A26" s="81"/>
      <c r="B26" s="26"/>
      <c r="C26" s="26"/>
      <c r="D26" s="26"/>
      <c r="E26" s="125">
        <f>(D19*D23/10^6/10000*D14*1000)/(95/60/1000*SQRT(D24/3))-0.3</f>
        <v>19.910526315789475</v>
      </c>
      <c r="F26" s="19"/>
      <c r="G26" s="26"/>
      <c r="H26" s="26"/>
      <c r="I26" s="26"/>
      <c r="J26" s="26"/>
      <c r="K26" s="82"/>
      <c r="O26" s="8"/>
    </row>
    <row r="27" spans="1:15" x14ac:dyDescent="0.25">
      <c r="A27" s="81"/>
      <c r="B27" s="26"/>
      <c r="C27" s="26"/>
      <c r="D27" s="26"/>
      <c r="E27" s="26"/>
      <c r="F27" s="19"/>
      <c r="G27" s="107"/>
      <c r="H27" s="107"/>
      <c r="I27" s="19"/>
      <c r="J27" s="56"/>
      <c r="K27" s="58"/>
      <c r="O27" s="8"/>
    </row>
    <row r="28" spans="1:15" x14ac:dyDescent="0.25">
      <c r="A28" s="32"/>
      <c r="B28" s="19"/>
      <c r="C28" s="19"/>
      <c r="D28" s="19"/>
      <c r="E28" s="26"/>
      <c r="F28" s="19"/>
      <c r="G28" s="107"/>
      <c r="H28" s="107"/>
      <c r="I28" s="19"/>
      <c r="J28" s="24" t="s">
        <v>31</v>
      </c>
      <c r="K28" s="25"/>
    </row>
    <row r="29" spans="1:15" ht="30" customHeight="1" x14ac:dyDescent="0.25">
      <c r="A29" s="120" t="s">
        <v>27</v>
      </c>
      <c r="B29" s="121"/>
      <c r="C29" s="121"/>
      <c r="D29" s="121"/>
      <c r="E29" s="121"/>
      <c r="F29" s="121"/>
      <c r="G29" s="122"/>
      <c r="H29" s="122"/>
      <c r="I29" s="122"/>
      <c r="J29" s="122"/>
      <c r="K29" s="123"/>
    </row>
    <row r="30" spans="1:15" ht="11.25" customHeight="1" x14ac:dyDescent="0.25">
      <c r="A30" s="42"/>
      <c r="B30" s="19"/>
      <c r="C30" s="19"/>
      <c r="D30" s="19"/>
      <c r="E30" s="19"/>
      <c r="F30" s="19"/>
      <c r="G30" s="19"/>
      <c r="H30" s="19"/>
      <c r="I30" s="19"/>
      <c r="J30" s="19"/>
      <c r="K30" s="49"/>
    </row>
    <row r="31" spans="1:15" x14ac:dyDescent="0.25">
      <c r="A31" s="42"/>
      <c r="B31" s="19"/>
      <c r="C31" s="19"/>
      <c r="D31" s="19"/>
      <c r="E31" s="19"/>
      <c r="F31" s="19"/>
      <c r="G31" s="19"/>
      <c r="H31" s="19"/>
      <c r="I31" s="19"/>
      <c r="J31" s="19"/>
      <c r="K31" s="49"/>
    </row>
    <row r="32" spans="1:15" x14ac:dyDescent="0.25">
      <c r="A32" s="42"/>
      <c r="B32" s="19"/>
      <c r="C32" s="19"/>
      <c r="D32" s="19"/>
      <c r="E32" s="19"/>
      <c r="F32" s="19"/>
      <c r="G32" s="19"/>
      <c r="H32" s="19"/>
      <c r="I32" s="19"/>
      <c r="J32" s="19"/>
      <c r="K32" s="49"/>
    </row>
    <row r="33" spans="1:17" x14ac:dyDescent="0.25">
      <c r="A33" s="42"/>
      <c r="B33" s="19"/>
      <c r="C33" s="19"/>
      <c r="D33" s="19"/>
      <c r="E33" s="19"/>
      <c r="F33" s="19"/>
      <c r="G33" s="19"/>
      <c r="H33" s="19"/>
      <c r="I33" s="19"/>
      <c r="J33" s="19"/>
      <c r="K33" s="49"/>
    </row>
    <row r="34" spans="1:17" s="1" customFormat="1" ht="19.5" customHeight="1" x14ac:dyDescent="0.25">
      <c r="A34" s="124" t="s">
        <v>30</v>
      </c>
      <c r="B34" s="93"/>
      <c r="C34" s="50">
        <f>+C36+C35</f>
        <v>5</v>
      </c>
      <c r="D34" s="51" t="s">
        <v>25</v>
      </c>
      <c r="E34" s="19"/>
      <c r="F34" s="19"/>
      <c r="G34" s="19"/>
      <c r="H34" s="93" t="s">
        <v>36</v>
      </c>
      <c r="I34" s="93"/>
      <c r="J34" s="50">
        <f>IF(J17/2&gt;50,50,J17/2)</f>
        <v>0</v>
      </c>
      <c r="K34" s="34" t="s">
        <v>25</v>
      </c>
    </row>
    <row r="35" spans="1:17" s="1" customFormat="1" ht="19.5" customHeight="1" x14ac:dyDescent="0.25">
      <c r="A35" s="94" t="s">
        <v>29</v>
      </c>
      <c r="B35" s="95"/>
      <c r="C35" s="19">
        <v>5</v>
      </c>
      <c r="D35" s="19" t="s">
        <v>25</v>
      </c>
      <c r="E35" s="19"/>
      <c r="F35" s="19"/>
      <c r="G35" s="19"/>
      <c r="H35" s="93" t="str">
        <f>IF(G20="","",G20)</f>
        <v>Product 1</v>
      </c>
      <c r="I35" s="93"/>
      <c r="J35" s="66" t="str">
        <f>IF(J20="","",(IF($J$17/2&gt;50,(100/$J$17*J20),J20)))</f>
        <v/>
      </c>
      <c r="K35" s="34">
        <f>+K20</f>
        <v>0</v>
      </c>
    </row>
    <row r="36" spans="1:17" s="1" customFormat="1" ht="19.5" customHeight="1" x14ac:dyDescent="0.25">
      <c r="A36" s="94" t="s">
        <v>37</v>
      </c>
      <c r="B36" s="95"/>
      <c r="C36" s="52">
        <f>+IF(J34&gt;50,50,J34)</f>
        <v>0</v>
      </c>
      <c r="D36" s="19" t="s">
        <v>25</v>
      </c>
      <c r="E36" s="19"/>
      <c r="F36" s="19"/>
      <c r="G36" s="19"/>
      <c r="H36" s="93" t="str">
        <f>IF(G21="","",G21)</f>
        <v/>
      </c>
      <c r="I36" s="93"/>
      <c r="J36" s="66" t="str">
        <f>IF(J21="","",(IF($J$17/2&gt;50,(100/$J$17*J21),J21)))</f>
        <v/>
      </c>
      <c r="K36" s="34">
        <f>+K21</f>
        <v>0</v>
      </c>
    </row>
    <row r="37" spans="1:17" s="1" customFormat="1" ht="19.5" customHeight="1" x14ac:dyDescent="0.25">
      <c r="A37" s="42"/>
      <c r="B37" s="19"/>
      <c r="C37" s="19"/>
      <c r="D37" s="19"/>
      <c r="E37" s="19"/>
      <c r="F37" s="19"/>
      <c r="G37" s="19"/>
      <c r="H37" s="93" t="str">
        <f>IF(G22="","",G22)</f>
        <v/>
      </c>
      <c r="I37" s="93"/>
      <c r="J37" s="66" t="str">
        <f>IF(J22="","",(IF($J$17/2&gt;50,(100/$J$17*J22),J22)))</f>
        <v/>
      </c>
      <c r="K37" s="34">
        <f>+K22</f>
        <v>0</v>
      </c>
    </row>
    <row r="38" spans="1:17" s="1" customFormat="1" ht="19.5" customHeight="1" x14ac:dyDescent="0.25">
      <c r="A38" s="53"/>
      <c r="B38" s="29"/>
      <c r="C38" s="29"/>
      <c r="D38" s="54"/>
      <c r="E38" s="23"/>
      <c r="F38" s="29"/>
      <c r="G38" s="29"/>
      <c r="H38" s="93" t="str">
        <f>IF(G23="","",G23)</f>
        <v/>
      </c>
      <c r="I38" s="93"/>
      <c r="J38" s="66" t="str">
        <f>IF(J23="","",(IF($J$17/2&gt;50,(100/$J$17*J23),J23)))</f>
        <v/>
      </c>
      <c r="K38" s="34">
        <f>+K23</f>
        <v>0</v>
      </c>
    </row>
    <row r="39" spans="1:17" s="1" customFormat="1" ht="19.5" customHeight="1" x14ac:dyDescent="0.25">
      <c r="A39" s="53"/>
      <c r="B39" s="29"/>
      <c r="C39" s="29"/>
      <c r="D39" s="54"/>
      <c r="E39" s="23"/>
      <c r="F39" s="29"/>
      <c r="G39" s="29"/>
      <c r="H39" s="93" t="str">
        <f>IF(G24="","",G24)</f>
        <v/>
      </c>
      <c r="I39" s="93"/>
      <c r="J39" s="66" t="str">
        <f>IF(J24="","",(IF($J$17/2&gt;50,(100/$J$17*J24),J24)))</f>
        <v/>
      </c>
      <c r="K39" s="34">
        <f>+K24</f>
        <v>0</v>
      </c>
    </row>
    <row r="40" spans="1:17" s="1" customFormat="1" ht="19.5" customHeight="1" x14ac:dyDescent="0.25">
      <c r="A40" s="53"/>
      <c r="B40" s="29"/>
      <c r="C40" s="29"/>
      <c r="D40" s="54"/>
      <c r="E40" s="23"/>
      <c r="F40" s="29"/>
      <c r="G40" s="29"/>
      <c r="H40" s="93" t="str">
        <f>IF(G27="","",G27)</f>
        <v/>
      </c>
      <c r="I40" s="93"/>
      <c r="J40" s="66" t="str">
        <f>IF(J25="","",(IF($J$17/2&gt;50,(100/$J$17*J25),J25)))</f>
        <v/>
      </c>
      <c r="K40" s="34">
        <f t="shared" ref="K40" si="0">+K27</f>
        <v>0</v>
      </c>
    </row>
    <row r="41" spans="1:17" x14ac:dyDescent="0.25">
      <c r="A41" s="53"/>
      <c r="B41" s="29"/>
      <c r="C41" s="29"/>
      <c r="D41" s="55"/>
      <c r="E41" s="23"/>
      <c r="F41" s="29"/>
      <c r="G41" s="29"/>
      <c r="H41" s="19"/>
      <c r="I41" s="19"/>
      <c r="J41" s="67"/>
      <c r="K41" s="49"/>
    </row>
    <row r="42" spans="1:17" ht="15" hidden="1" customHeight="1" x14ac:dyDescent="0.25">
      <c r="A42" s="36"/>
      <c r="B42" s="37"/>
      <c r="C42" s="37"/>
      <c r="D42" s="19"/>
      <c r="E42" s="19"/>
      <c r="F42" s="56"/>
      <c r="G42" s="57"/>
      <c r="H42" s="57"/>
      <c r="I42" s="51"/>
      <c r="J42" s="51"/>
      <c r="K42" s="49"/>
      <c r="L42" s="1"/>
      <c r="M42" s="1"/>
      <c r="N42" s="3"/>
      <c r="O42" s="3"/>
      <c r="P42" s="4"/>
      <c r="Q42" s="3"/>
    </row>
    <row r="43" spans="1:17" ht="15" hidden="1" customHeight="1" x14ac:dyDescent="0.25">
      <c r="A43" s="42"/>
      <c r="B43" s="19"/>
      <c r="C43" s="19"/>
      <c r="D43" s="19"/>
      <c r="E43" s="19"/>
      <c r="F43" s="56"/>
      <c r="G43" s="19"/>
      <c r="H43" s="19"/>
      <c r="I43" s="19"/>
      <c r="J43" s="19"/>
      <c r="K43" s="49"/>
      <c r="L43" s="1"/>
      <c r="M43" s="1"/>
      <c r="N43" s="3"/>
      <c r="O43" s="3"/>
      <c r="P43" s="4"/>
      <c r="Q43" s="3"/>
    </row>
    <row r="44" spans="1:17" ht="15" hidden="1" customHeight="1" x14ac:dyDescent="0.25">
      <c r="A44" s="42"/>
      <c r="B44" s="19"/>
      <c r="C44" s="19"/>
      <c r="D44" s="19"/>
      <c r="E44" s="19"/>
      <c r="F44" s="56"/>
      <c r="G44" s="19"/>
      <c r="H44" s="19"/>
      <c r="I44" s="19"/>
      <c r="J44" s="19"/>
      <c r="K44" s="49"/>
      <c r="L44" s="1"/>
      <c r="M44" s="1"/>
      <c r="N44" s="3"/>
      <c r="O44" s="3"/>
      <c r="P44" s="4"/>
      <c r="Q44" s="3"/>
    </row>
    <row r="45" spans="1:17" ht="15" hidden="1" customHeight="1" x14ac:dyDescent="0.25">
      <c r="A45" s="42"/>
      <c r="B45" s="19"/>
      <c r="C45" s="19"/>
      <c r="D45" s="19"/>
      <c r="E45" s="19"/>
      <c r="F45" s="56"/>
      <c r="G45" s="19"/>
      <c r="H45" s="19"/>
      <c r="I45" s="19"/>
      <c r="J45" s="19"/>
      <c r="K45" s="49"/>
      <c r="L45" s="1"/>
      <c r="M45" s="1"/>
      <c r="N45" s="3"/>
      <c r="O45" s="3"/>
      <c r="P45" s="4"/>
      <c r="Q45" s="3"/>
    </row>
    <row r="46" spans="1:17" ht="15" hidden="1" customHeight="1" x14ac:dyDescent="0.25">
      <c r="A46" s="42"/>
      <c r="B46" s="19"/>
      <c r="C46" s="19"/>
      <c r="D46" s="19"/>
      <c r="E46" s="19"/>
      <c r="F46" s="56"/>
      <c r="G46" s="23"/>
      <c r="H46" s="29"/>
      <c r="I46" s="29"/>
      <c r="J46" s="54"/>
      <c r="K46" s="58"/>
      <c r="L46" s="5"/>
      <c r="M46" s="5"/>
      <c r="N46" s="3"/>
      <c r="O46" s="3"/>
      <c r="P46" s="4"/>
      <c r="Q46" s="3"/>
    </row>
    <row r="47" spans="1:17" ht="15" hidden="1" customHeight="1" x14ac:dyDescent="0.25">
      <c r="A47" s="42"/>
      <c r="B47" s="19"/>
      <c r="C47" s="19"/>
      <c r="D47" s="19"/>
      <c r="E47" s="19"/>
      <c r="F47" s="56"/>
      <c r="G47" s="23"/>
      <c r="H47" s="29"/>
      <c r="I47" s="29"/>
      <c r="J47" s="54"/>
      <c r="K47" s="58"/>
      <c r="L47" s="5"/>
      <c r="M47" s="5"/>
      <c r="N47" s="3"/>
      <c r="O47" s="3"/>
      <c r="P47" s="4"/>
      <c r="Q47" s="3"/>
    </row>
    <row r="48" spans="1:17" ht="15" hidden="1" customHeight="1" x14ac:dyDescent="0.25">
      <c r="A48" s="42"/>
      <c r="B48" s="19"/>
      <c r="C48" s="19"/>
      <c r="D48" s="19"/>
      <c r="E48" s="19"/>
      <c r="F48" s="19"/>
      <c r="G48" s="23"/>
      <c r="H48" s="29"/>
      <c r="I48" s="29"/>
      <c r="J48" s="54"/>
      <c r="K48" s="58"/>
      <c r="L48" s="5"/>
      <c r="M48" s="5"/>
      <c r="N48" s="3"/>
      <c r="O48" s="3"/>
      <c r="P48" s="4"/>
      <c r="Q48" s="3"/>
    </row>
    <row r="49" spans="1:17" ht="15" hidden="1" customHeight="1" x14ac:dyDescent="0.25">
      <c r="A49" s="42"/>
      <c r="B49" s="19"/>
      <c r="C49" s="19"/>
      <c r="D49" s="19"/>
      <c r="E49" s="19"/>
      <c r="F49" s="19"/>
      <c r="G49" s="23"/>
      <c r="H49" s="29"/>
      <c r="I49" s="29"/>
      <c r="J49" s="55"/>
      <c r="K49" s="58"/>
      <c r="L49" s="2"/>
      <c r="M49" s="2"/>
      <c r="P49" s="2"/>
    </row>
    <row r="50" spans="1:17" ht="15" hidden="1" customHeight="1" x14ac:dyDescent="0.25">
      <c r="A50" s="42"/>
      <c r="B50" s="19"/>
      <c r="C50" s="19"/>
      <c r="D50" s="19"/>
      <c r="E50" s="19"/>
      <c r="F50" s="19"/>
      <c r="G50" s="19"/>
      <c r="H50" s="19"/>
      <c r="I50" s="19"/>
      <c r="J50" s="59"/>
      <c r="K50" s="49"/>
    </row>
    <row r="51" spans="1:17" ht="15" hidden="1" customHeight="1" x14ac:dyDescent="0.25">
      <c r="A51" s="42"/>
      <c r="B51" s="19"/>
      <c r="C51" s="19"/>
      <c r="D51" s="19"/>
      <c r="E51" s="19"/>
      <c r="F51" s="19"/>
      <c r="G51" s="19"/>
      <c r="H51" s="19"/>
      <c r="I51" s="19"/>
      <c r="J51" s="55"/>
      <c r="K51" s="49"/>
    </row>
    <row r="52" spans="1:17" x14ac:dyDescent="0.25">
      <c r="A52" s="42"/>
      <c r="B52" s="19"/>
      <c r="C52" s="19"/>
      <c r="D52" s="19"/>
      <c r="E52" s="19"/>
      <c r="F52" s="19"/>
      <c r="G52" s="19"/>
      <c r="H52" s="19"/>
      <c r="I52" s="19"/>
      <c r="J52" s="19"/>
      <c r="K52" s="49"/>
    </row>
    <row r="53" spans="1:17" ht="15" hidden="1" customHeight="1" x14ac:dyDescent="0.25">
      <c r="A53" s="42"/>
      <c r="B53" s="19"/>
      <c r="C53" s="19"/>
      <c r="D53" s="19"/>
      <c r="E53" s="19"/>
      <c r="F53" s="19"/>
      <c r="G53" s="19"/>
      <c r="H53" s="19"/>
      <c r="I53" s="19"/>
      <c r="J53" s="19"/>
      <c r="K53" s="49"/>
    </row>
    <row r="54" spans="1:17" ht="15" hidden="1" customHeight="1" x14ac:dyDescent="0.25">
      <c r="A54" s="42"/>
      <c r="B54" s="19"/>
      <c r="C54" s="19"/>
      <c r="D54" s="19"/>
      <c r="E54" s="19"/>
      <c r="F54" s="19"/>
      <c r="G54" s="19"/>
      <c r="H54" s="19"/>
      <c r="I54" s="19"/>
      <c r="J54" s="19"/>
      <c r="K54" s="49"/>
      <c r="L54" s="6"/>
      <c r="M54" s="6"/>
      <c r="N54" s="6"/>
      <c r="O54" s="6"/>
      <c r="P54" s="6"/>
      <c r="Q54" s="6"/>
    </row>
    <row r="55" spans="1:17" ht="15" hidden="1" customHeight="1" x14ac:dyDescent="0.25">
      <c r="A55" s="42"/>
      <c r="B55" s="19"/>
      <c r="C55" s="19"/>
      <c r="D55" s="19"/>
      <c r="E55" s="19"/>
      <c r="F55" s="19"/>
      <c r="G55" s="19"/>
      <c r="H55" s="19"/>
      <c r="I55" s="51"/>
      <c r="J55" s="51"/>
      <c r="K55" s="60"/>
    </row>
    <row r="56" spans="1:17" ht="15" hidden="1" customHeight="1" x14ac:dyDescent="0.25">
      <c r="A56" s="42"/>
      <c r="B56" s="19"/>
      <c r="C56" s="19"/>
      <c r="D56" s="19"/>
      <c r="E56" s="19"/>
      <c r="F56" s="19"/>
      <c r="G56" s="19"/>
      <c r="H56" s="19"/>
      <c r="I56" s="51"/>
      <c r="J56" s="51"/>
      <c r="K56" s="60"/>
      <c r="L56" s="7"/>
      <c r="M56" s="7"/>
      <c r="N56" s="7"/>
      <c r="O56" s="7"/>
      <c r="P56" s="7"/>
      <c r="Q56" s="7"/>
    </row>
    <row r="57" spans="1:17" ht="15" hidden="1" customHeight="1" x14ac:dyDescent="0.25">
      <c r="A57" s="42"/>
      <c r="B57" s="19"/>
      <c r="C57" s="19"/>
      <c r="D57" s="19"/>
      <c r="E57" s="19"/>
      <c r="F57" s="19"/>
      <c r="G57" s="19"/>
      <c r="H57" s="19"/>
      <c r="I57" s="19"/>
      <c r="J57" s="19"/>
      <c r="K57" s="49"/>
    </row>
    <row r="58" spans="1:17" ht="15" hidden="1" customHeight="1" x14ac:dyDescent="0.25">
      <c r="A58" s="42"/>
      <c r="B58" s="19"/>
      <c r="C58" s="19"/>
      <c r="D58" s="19"/>
      <c r="E58" s="19"/>
      <c r="F58" s="19"/>
      <c r="G58" s="19"/>
      <c r="H58" s="19"/>
      <c r="I58" s="19"/>
      <c r="J58" s="19"/>
      <c r="K58" s="49"/>
    </row>
    <row r="59" spans="1:17" ht="15" hidden="1" customHeight="1" x14ac:dyDescent="0.25">
      <c r="A59" s="42"/>
      <c r="B59" s="19"/>
      <c r="C59" s="19"/>
      <c r="D59" s="19"/>
      <c r="E59" s="19"/>
      <c r="F59" s="19"/>
      <c r="G59" s="19"/>
      <c r="H59" s="19"/>
      <c r="I59" s="19"/>
      <c r="J59" s="19"/>
      <c r="K59" s="49"/>
    </row>
    <row r="60" spans="1:17" ht="15" hidden="1" customHeight="1" x14ac:dyDescent="0.25">
      <c r="A60" s="42"/>
      <c r="B60" s="19"/>
      <c r="C60" s="19"/>
      <c r="D60" s="19"/>
      <c r="E60" s="19"/>
      <c r="F60" s="19"/>
      <c r="G60" s="19"/>
      <c r="H60" s="19"/>
      <c r="I60" s="19"/>
      <c r="J60" s="19"/>
      <c r="K60" s="49"/>
    </row>
    <row r="61" spans="1:17" ht="15" hidden="1" customHeight="1" x14ac:dyDescent="0.25">
      <c r="A61" s="42"/>
      <c r="B61" s="19"/>
      <c r="C61" s="19"/>
      <c r="D61" s="19"/>
      <c r="E61" s="19"/>
      <c r="F61" s="19"/>
      <c r="G61" s="19"/>
      <c r="H61" s="19"/>
      <c r="I61" s="19"/>
      <c r="J61" s="19"/>
      <c r="K61" s="49"/>
    </row>
    <row r="62" spans="1:17" ht="15" hidden="1" customHeight="1" x14ac:dyDescent="0.25">
      <c r="A62" s="42"/>
      <c r="B62" s="19"/>
      <c r="C62" s="19"/>
      <c r="D62" s="19"/>
      <c r="E62" s="19"/>
      <c r="F62" s="19"/>
      <c r="G62" s="19"/>
      <c r="H62" s="19"/>
      <c r="I62" s="19"/>
      <c r="J62" s="19"/>
      <c r="K62" s="49"/>
    </row>
    <row r="63" spans="1:17" x14ac:dyDescent="0.25">
      <c r="A63" s="42"/>
      <c r="B63" s="19"/>
      <c r="C63" s="19"/>
      <c r="D63" s="19"/>
      <c r="E63" s="19"/>
      <c r="F63" s="19"/>
      <c r="G63" s="19"/>
      <c r="H63" s="19"/>
      <c r="I63" s="19"/>
      <c r="J63" s="19"/>
      <c r="K63" s="49"/>
    </row>
    <row r="64" spans="1:17" x14ac:dyDescent="0.25">
      <c r="A64" s="42"/>
      <c r="B64" s="19"/>
      <c r="C64" s="19"/>
      <c r="D64" s="19"/>
      <c r="E64" s="19"/>
      <c r="F64" s="19"/>
      <c r="G64" s="19"/>
      <c r="H64" s="19"/>
      <c r="I64" s="19"/>
      <c r="J64" s="19"/>
      <c r="K64" s="49"/>
    </row>
    <row r="65" spans="1:11" x14ac:dyDescent="0.25">
      <c r="A65" s="42"/>
      <c r="B65" s="19"/>
      <c r="C65" s="19"/>
      <c r="D65" s="19"/>
      <c r="E65" s="19"/>
      <c r="F65" s="19"/>
      <c r="G65" s="19"/>
      <c r="H65" s="19"/>
      <c r="I65" s="19"/>
      <c r="J65" s="19"/>
      <c r="K65" s="49"/>
    </row>
    <row r="66" spans="1:11" ht="15" customHeight="1" x14ac:dyDescent="0.25">
      <c r="A66" s="42"/>
      <c r="B66" s="19"/>
      <c r="C66" s="19"/>
      <c r="D66" s="19"/>
      <c r="E66" s="19"/>
      <c r="F66" s="19"/>
      <c r="G66" s="19"/>
      <c r="H66" s="19"/>
      <c r="I66" s="19"/>
      <c r="J66" s="19"/>
      <c r="K66" s="49"/>
    </row>
    <row r="67" spans="1:11" ht="15" customHeight="1" x14ac:dyDescent="0.25">
      <c r="A67" s="42"/>
      <c r="B67" s="19"/>
      <c r="C67" s="19"/>
      <c r="D67" s="19"/>
      <c r="E67" s="19"/>
      <c r="F67" s="19"/>
      <c r="G67" s="19"/>
      <c r="H67" s="19"/>
      <c r="I67" s="19"/>
      <c r="J67" s="19"/>
      <c r="K67" s="49"/>
    </row>
    <row r="68" spans="1:11" ht="15" customHeight="1" x14ac:dyDescent="0.25">
      <c r="A68" s="108" t="s">
        <v>87</v>
      </c>
      <c r="B68" s="109"/>
      <c r="C68" s="109"/>
      <c r="D68" s="109"/>
      <c r="E68" s="109"/>
      <c r="F68" s="109"/>
      <c r="G68" s="109"/>
      <c r="H68" s="109"/>
      <c r="I68" s="109"/>
      <c r="J68" s="109"/>
      <c r="K68" s="110"/>
    </row>
    <row r="69" spans="1:11" ht="9.75" hidden="1" customHeight="1" x14ac:dyDescent="0.25">
      <c r="A69" s="1"/>
      <c r="B69" s="1"/>
      <c r="C69" s="1"/>
      <c r="D69" s="1"/>
      <c r="E69" s="1"/>
      <c r="F69" s="1"/>
      <c r="G69" s="1"/>
      <c r="H69" s="1"/>
      <c r="I69" s="1"/>
      <c r="J69" s="1"/>
      <c r="K69" s="1"/>
    </row>
    <row r="70" spans="1:11" ht="6" hidden="1" customHeight="1" x14ac:dyDescent="0.25">
      <c r="A70" s="1"/>
      <c r="B70" s="1"/>
      <c r="C70" s="1"/>
      <c r="D70" s="1"/>
      <c r="E70" s="1"/>
      <c r="F70" s="1"/>
      <c r="G70" s="1"/>
      <c r="H70" s="1"/>
      <c r="I70" s="1"/>
      <c r="J70" s="1"/>
      <c r="K70" s="1"/>
    </row>
  </sheetData>
  <sheetProtection algorithmName="SHA-512" hashValue="9RyOeY299fBCkdRnD/XWN3yN7SMwf7bntUmd/2H4KHutTN/T3gdpu+fqCb/UMo210k/riqiXE/LycCCQyGMWvQ==" saltValue="pUFSzgLLjXwYRzb4oYoJoA==" spinCount="100000" sheet="1" selectLockedCells="1"/>
  <mergeCells count="28">
    <mergeCell ref="G18:K18"/>
    <mergeCell ref="G27:H27"/>
    <mergeCell ref="A68:K68"/>
    <mergeCell ref="A3:K3"/>
    <mergeCell ref="A4:K4"/>
    <mergeCell ref="G15:K15"/>
    <mergeCell ref="A13:E13"/>
    <mergeCell ref="A18:E18"/>
    <mergeCell ref="B11:E11"/>
    <mergeCell ref="B12:E12"/>
    <mergeCell ref="A29:K29"/>
    <mergeCell ref="G28:H28"/>
    <mergeCell ref="H40:I40"/>
    <mergeCell ref="A34:B34"/>
    <mergeCell ref="H35:I35"/>
    <mergeCell ref="H36:I36"/>
    <mergeCell ref="H37:I37"/>
    <mergeCell ref="A1:K1"/>
    <mergeCell ref="A2:K2"/>
    <mergeCell ref="A10:E10"/>
    <mergeCell ref="G10:K10"/>
    <mergeCell ref="A9:E9"/>
    <mergeCell ref="G9:K9"/>
    <mergeCell ref="H38:I38"/>
    <mergeCell ref="H39:I39"/>
    <mergeCell ref="A35:B35"/>
    <mergeCell ref="A36:B36"/>
    <mergeCell ref="H34:I34"/>
  </mergeCells>
  <phoneticPr fontId="3" type="noConversion"/>
  <conditionalFormatting sqref="D14">
    <cfRule type="expression" dxfId="13" priority="1">
      <formula>$D$14&gt;600</formula>
    </cfRule>
    <cfRule type="expression" dxfId="12" priority="19">
      <formula>$E$26&lt;18</formula>
    </cfRule>
    <cfRule type="expression" dxfId="11" priority="20">
      <formula>"((J6*D21/10^6/10000*D11*1000)/(95/60/1000*SQRT(D22/3))&gt;30"</formula>
    </cfRule>
  </conditionalFormatting>
  <conditionalFormatting sqref="D19">
    <cfRule type="expression" dxfId="10" priority="2">
      <formula>$D$25&gt;255</formula>
    </cfRule>
    <cfRule type="expression" dxfId="9" priority="3">
      <formula>150&gt;$D$25</formula>
    </cfRule>
  </conditionalFormatting>
  <conditionalFormatting sqref="D21">
    <cfRule type="expression" dxfId="8" priority="5">
      <formula>$D$21&gt;(($D$16*10)-$D$22)</formula>
    </cfRule>
    <cfRule type="expression" dxfId="7" priority="8">
      <formula>D21&gt;100</formula>
    </cfRule>
  </conditionalFormatting>
  <conditionalFormatting sqref="D22">
    <cfRule type="expression" dxfId="6" priority="4">
      <formula>$D$22&gt;100</formula>
    </cfRule>
    <cfRule type="expression" dxfId="5" priority="6">
      <formula>$D$22&gt;($D$16*10-$D$21)</formula>
    </cfRule>
  </conditionalFormatting>
  <conditionalFormatting sqref="D23">
    <cfRule type="expression" dxfId="4" priority="9">
      <formula>$D$23&lt;10</formula>
    </cfRule>
  </conditionalFormatting>
  <conditionalFormatting sqref="D24">
    <cfRule type="expression" dxfId="3" priority="10">
      <formula>$D$24&gt;4</formula>
    </cfRule>
    <cfRule type="expression" dxfId="2" priority="11">
      <formula>$D$24&lt;2</formula>
    </cfRule>
  </conditionalFormatting>
  <conditionalFormatting sqref="D25">
    <cfRule type="expression" dxfId="1" priority="12">
      <formula>$D$25&gt;255</formula>
    </cfRule>
    <cfRule type="expression" dxfId="0" priority="13">
      <formula>$D$25&lt;150</formula>
    </cfRule>
  </conditionalFormatting>
  <pageMargins left="0.23622047244094491" right="0.23622047244094491" top="0.23622047244094491" bottom="0.23622047244094491"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C3CA9A7-5E40-43DE-9B2C-3BD72DEECB1C}">
          <x14:formula1>
            <xm:f>Data!$A$2:$A$7</xm:f>
          </x14:formula1>
          <xm:sqref>E42:E50 O21:O27 K20:K25 K27</xm:sqref>
        </x14:dataValidation>
        <x14:dataValidation type="list" allowBlank="1" showInputMessage="1" showErrorMessage="1" xr:uid="{652002F1-07D4-4CAD-8FA7-F17F07C93C5E}">
          <x14:formula1>
            <xm:f>Data!$B$2:$B$5</xm:f>
          </x14:formula1>
          <xm:sqref>D17</xm:sqref>
        </x14:dataValidation>
        <x14:dataValidation type="list" allowBlank="1" showInputMessage="1" showErrorMessage="1" xr:uid="{8C5F0F78-37C7-43B1-B152-21BFC43E3D5C}">
          <x14:formula1>
            <xm:f>Data!$C$2:$C$6</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3E889-B458-477D-A361-1EBE5E877382}">
  <dimension ref="A1:A35"/>
  <sheetViews>
    <sheetView zoomScale="115" zoomScaleNormal="115" workbookViewId="0">
      <selection activeCell="C32" sqref="C32"/>
    </sheetView>
  </sheetViews>
  <sheetFormatPr defaultRowHeight="15" x14ac:dyDescent="0.25"/>
  <cols>
    <col min="1" max="1" width="132.5703125" style="91" customWidth="1"/>
    <col min="13" max="13" width="160" customWidth="1"/>
  </cols>
  <sheetData>
    <row r="1" spans="1:1" ht="38.25" x14ac:dyDescent="0.25">
      <c r="A1" s="87" t="s">
        <v>93</v>
      </c>
    </row>
    <row r="2" spans="1:1" x14ac:dyDescent="0.25">
      <c r="A2" s="87"/>
    </row>
    <row r="3" spans="1:1" ht="25.5" x14ac:dyDescent="0.25">
      <c r="A3" s="87" t="s">
        <v>94</v>
      </c>
    </row>
    <row r="4" spans="1:1" x14ac:dyDescent="0.25">
      <c r="A4" s="87"/>
    </row>
    <row r="5" spans="1:1" x14ac:dyDescent="0.25">
      <c r="A5" s="87" t="s">
        <v>95</v>
      </c>
    </row>
    <row r="6" spans="1:1" x14ac:dyDescent="0.25">
      <c r="A6" s="87" t="s">
        <v>63</v>
      </c>
    </row>
    <row r="7" spans="1:1" x14ac:dyDescent="0.25">
      <c r="A7" s="87" t="s">
        <v>64</v>
      </c>
    </row>
    <row r="8" spans="1:1" x14ac:dyDescent="0.25">
      <c r="A8" s="87" t="s">
        <v>65</v>
      </c>
    </row>
    <row r="9" spans="1:1" ht="262.5" customHeight="1" x14ac:dyDescent="0.25">
      <c r="A9" s="88" t="s">
        <v>66</v>
      </c>
    </row>
    <row r="10" spans="1:1" x14ac:dyDescent="0.25">
      <c r="A10" s="87" t="s">
        <v>96</v>
      </c>
    </row>
    <row r="11" spans="1:1" x14ac:dyDescent="0.25">
      <c r="A11" s="89" t="s">
        <v>67</v>
      </c>
    </row>
    <row r="12" spans="1:1" x14ac:dyDescent="0.25">
      <c r="A12" s="89" t="s">
        <v>97</v>
      </c>
    </row>
    <row r="13" spans="1:1" ht="25.5" x14ac:dyDescent="0.25">
      <c r="A13" s="89" t="s">
        <v>68</v>
      </c>
    </row>
    <row r="14" spans="1:1" x14ac:dyDescent="0.25">
      <c r="A14" s="89" t="s">
        <v>98</v>
      </c>
    </row>
    <row r="15" spans="1:1" x14ac:dyDescent="0.25">
      <c r="A15" s="89" t="s">
        <v>69</v>
      </c>
    </row>
    <row r="16" spans="1:1" x14ac:dyDescent="0.25">
      <c r="A16" s="89" t="s">
        <v>100</v>
      </c>
    </row>
    <row r="17" spans="1:1" x14ac:dyDescent="0.25">
      <c r="A17" s="89" t="s">
        <v>101</v>
      </c>
    </row>
    <row r="18" spans="1:1" x14ac:dyDescent="0.25">
      <c r="A18" s="89" t="s">
        <v>102</v>
      </c>
    </row>
    <row r="19" spans="1:1" x14ac:dyDescent="0.25">
      <c r="A19" s="129" t="s">
        <v>103</v>
      </c>
    </row>
    <row r="20" spans="1:1" x14ac:dyDescent="0.25">
      <c r="A20" s="90" t="s">
        <v>70</v>
      </c>
    </row>
    <row r="21" spans="1:1" x14ac:dyDescent="0.25">
      <c r="A21" s="87" t="s">
        <v>71</v>
      </c>
    </row>
    <row r="22" spans="1:1" ht="25.5" x14ac:dyDescent="0.25">
      <c r="A22" s="87" t="s">
        <v>72</v>
      </c>
    </row>
    <row r="23" spans="1:1" ht="303" customHeight="1" x14ac:dyDescent="0.25">
      <c r="A23" s="87"/>
    </row>
    <row r="24" spans="1:1" x14ac:dyDescent="0.25">
      <c r="A24" s="89" t="s">
        <v>73</v>
      </c>
    </row>
    <row r="25" spans="1:1" x14ac:dyDescent="0.25">
      <c r="A25" s="89" t="s">
        <v>74</v>
      </c>
    </row>
    <row r="26" spans="1:1" x14ac:dyDescent="0.25">
      <c r="A26" s="89" t="s">
        <v>75</v>
      </c>
    </row>
    <row r="27" spans="1:1" x14ac:dyDescent="0.25">
      <c r="A27" s="89" t="s">
        <v>76</v>
      </c>
    </row>
    <row r="28" spans="1:1" ht="25.5" x14ac:dyDescent="0.25">
      <c r="A28" s="89" t="s">
        <v>77</v>
      </c>
    </row>
    <row r="29" spans="1:1" x14ac:dyDescent="0.25">
      <c r="A29" s="89" t="s">
        <v>78</v>
      </c>
    </row>
    <row r="30" spans="1:1" x14ac:dyDescent="0.25">
      <c r="A30" s="87"/>
    </row>
    <row r="31" spans="1:1" x14ac:dyDescent="0.25">
      <c r="A31" s="87" t="s">
        <v>79</v>
      </c>
    </row>
    <row r="32" spans="1:1" ht="246" customHeight="1" x14ac:dyDescent="0.25"/>
    <row r="33" spans="1:1" ht="38.25" x14ac:dyDescent="0.25">
      <c r="A33" s="87" t="s">
        <v>104</v>
      </c>
    </row>
    <row r="34" spans="1:1" x14ac:dyDescent="0.25">
      <c r="A34" s="87" t="s">
        <v>105</v>
      </c>
    </row>
    <row r="35" spans="1:1" x14ac:dyDescent="0.25">
      <c r="A35" s="130" t="s">
        <v>80</v>
      </c>
    </row>
  </sheetData>
  <sheetProtection algorithmName="SHA-512" hashValue="4AJR3d/tTpeOM4NnajDgp8IRjaBTDAWXv8dI8y4tiL/G/iS2ePcTmbUKhe7Er0+NmUu0KX8ShKEh5+t24ISxzA==" saltValue="xiBfNiZtdi4B9TwE/ik+k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E1AE-081B-4044-B595-7382DF626977}">
  <dimension ref="A1:XFC15"/>
  <sheetViews>
    <sheetView workbookViewId="0">
      <selection activeCell="C14" sqref="C14"/>
    </sheetView>
  </sheetViews>
  <sheetFormatPr defaultColWidth="0" defaultRowHeight="15" zeroHeight="1" x14ac:dyDescent="0.25"/>
  <cols>
    <col min="1" max="1" width="9" customWidth="1"/>
    <col min="2" max="2" width="16" customWidth="1"/>
    <col min="3" max="3" width="115.7109375" customWidth="1"/>
    <col min="4" max="16383" width="9.140625" hidden="1"/>
    <col min="16384" max="16384" width="13.7109375" hidden="1" customWidth="1"/>
  </cols>
  <sheetData>
    <row r="1" spans="1:3" x14ac:dyDescent="0.25">
      <c r="A1" s="72" t="s">
        <v>56</v>
      </c>
      <c r="B1" s="72" t="s">
        <v>59</v>
      </c>
      <c r="C1" s="72" t="s">
        <v>57</v>
      </c>
    </row>
    <row r="2" spans="1:3" x14ac:dyDescent="0.25">
      <c r="A2" s="71" t="s">
        <v>61</v>
      </c>
      <c r="B2" s="76">
        <v>45393</v>
      </c>
      <c r="C2" s="71" t="s">
        <v>58</v>
      </c>
    </row>
    <row r="3" spans="1:3" x14ac:dyDescent="0.25">
      <c r="A3" s="71" t="s">
        <v>62</v>
      </c>
      <c r="B3" s="76">
        <v>45406</v>
      </c>
      <c r="C3" s="71" t="s">
        <v>60</v>
      </c>
    </row>
    <row r="4" spans="1:3" x14ac:dyDescent="0.25">
      <c r="A4" s="71" t="s">
        <v>81</v>
      </c>
      <c r="B4" s="76">
        <v>45447</v>
      </c>
      <c r="C4" s="71" t="s">
        <v>82</v>
      </c>
    </row>
    <row r="5" spans="1:3" x14ac:dyDescent="0.25">
      <c r="A5" s="71" t="s">
        <v>84</v>
      </c>
      <c r="B5" s="76">
        <v>45714</v>
      </c>
      <c r="C5" s="71" t="s">
        <v>85</v>
      </c>
    </row>
    <row r="6" spans="1:3" x14ac:dyDescent="0.25">
      <c r="A6" s="71"/>
      <c r="B6" s="71"/>
      <c r="C6" s="71"/>
    </row>
    <row r="7" spans="1:3" x14ac:dyDescent="0.25">
      <c r="A7" s="71"/>
      <c r="B7" s="71"/>
      <c r="C7" s="71"/>
    </row>
    <row r="8" spans="1:3" x14ac:dyDescent="0.25">
      <c r="A8" s="71"/>
      <c r="B8" s="71"/>
      <c r="C8" s="71"/>
    </row>
    <row r="9" spans="1:3" x14ac:dyDescent="0.25">
      <c r="A9" s="71"/>
      <c r="B9" s="71"/>
      <c r="C9" s="71"/>
    </row>
    <row r="10" spans="1:3" x14ac:dyDescent="0.25">
      <c r="A10" s="71"/>
      <c r="B10" s="71"/>
      <c r="C10" s="71"/>
    </row>
    <row r="11" spans="1:3" x14ac:dyDescent="0.25">
      <c r="A11" s="71"/>
      <c r="B11" s="71"/>
      <c r="C11" s="71"/>
    </row>
    <row r="12" spans="1:3" x14ac:dyDescent="0.25">
      <c r="A12" s="71"/>
      <c r="B12" s="71"/>
      <c r="C12" s="71"/>
    </row>
    <row r="13" spans="1:3" x14ac:dyDescent="0.25">
      <c r="A13" s="71"/>
      <c r="B13" s="71"/>
      <c r="C13" s="71"/>
    </row>
    <row r="14" spans="1:3" x14ac:dyDescent="0.25">
      <c r="A14" s="71"/>
      <c r="B14" s="71"/>
      <c r="C14" s="71"/>
    </row>
    <row r="15" spans="1:3" x14ac:dyDescent="0.25">
      <c r="A15" s="71"/>
      <c r="B15" s="71"/>
      <c r="C15" s="71"/>
    </row>
  </sheetData>
  <sheetProtection algorithmName="SHA-512" hashValue="odZx5oqZ8bVEkHpH1+X+sG94KfqbacUVEJFI1HRoMnlH/dnggX3EyZ7K7G8Sf1HCTpKWBpME9KQbXBaU8y+PZQ==" saltValue="ta7v2+t6zuQ46VrQdFadvQ=="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7993-AB2E-47A5-A40E-B31828D52493}">
  <sheetPr codeName="Sheet2"/>
  <dimension ref="A1:D10"/>
  <sheetViews>
    <sheetView workbookViewId="0">
      <selection activeCell="C4" sqref="C4"/>
    </sheetView>
  </sheetViews>
  <sheetFormatPr defaultRowHeight="15" x14ac:dyDescent="0.25"/>
  <cols>
    <col min="2" max="2" width="11.85546875" customWidth="1"/>
    <col min="3" max="3" width="18.42578125" customWidth="1"/>
    <col min="4" max="4" width="20.85546875" customWidth="1"/>
  </cols>
  <sheetData>
    <row r="1" spans="1:4" x14ac:dyDescent="0.25">
      <c r="A1" s="72" t="s">
        <v>9</v>
      </c>
      <c r="B1" s="72" t="s">
        <v>10</v>
      </c>
      <c r="C1" s="72" t="s">
        <v>5</v>
      </c>
      <c r="D1" s="126" t="s">
        <v>5</v>
      </c>
    </row>
    <row r="2" spans="1:4" x14ac:dyDescent="0.25">
      <c r="A2" s="73" t="s">
        <v>31</v>
      </c>
      <c r="B2" s="71" t="s">
        <v>11</v>
      </c>
      <c r="C2" s="71" t="s">
        <v>88</v>
      </c>
      <c r="D2" s="71">
        <v>25</v>
      </c>
    </row>
    <row r="3" spans="1:4" x14ac:dyDescent="0.25">
      <c r="A3" s="71" t="s">
        <v>21</v>
      </c>
      <c r="B3" s="71" t="s">
        <v>12</v>
      </c>
      <c r="C3" s="71" t="s">
        <v>99</v>
      </c>
      <c r="D3" s="71">
        <v>40</v>
      </c>
    </row>
    <row r="4" spans="1:4" x14ac:dyDescent="0.25">
      <c r="A4" s="71" t="s">
        <v>22</v>
      </c>
      <c r="B4" s="71"/>
      <c r="C4" s="71"/>
      <c r="D4" s="71"/>
    </row>
    <row r="5" spans="1:4" x14ac:dyDescent="0.25">
      <c r="A5" s="71" t="s">
        <v>23</v>
      </c>
      <c r="B5" s="71"/>
      <c r="C5" s="71"/>
      <c r="D5" s="71"/>
    </row>
    <row r="6" spans="1:4" x14ac:dyDescent="0.25">
      <c r="A6" s="71" t="s">
        <v>24</v>
      </c>
      <c r="B6" s="71"/>
      <c r="C6" s="71"/>
      <c r="D6" s="71"/>
    </row>
    <row r="9" spans="1:4" x14ac:dyDescent="0.25">
      <c r="A9" s="75"/>
      <c r="B9" s="75"/>
      <c r="C9" s="75"/>
    </row>
    <row r="10" spans="1:4" x14ac:dyDescent="0.25">
      <c r="A10" s="75"/>
      <c r="B10" s="75"/>
      <c r="C10" s="74"/>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4fe24d1-92ea-4b0e-ad25-eb380638e7df" xsi:nil="true"/>
    <TaxCatchAll xmlns="6050e645-b261-4aa6-9d4e-784c4b9047a8" xsi:nil="true"/>
    <lcf76f155ced4ddcb4097134ff3c332f xmlns="24fe24d1-92ea-4b0e-ad25-eb380638e7df">
      <Terms xmlns="http://schemas.microsoft.com/office/infopath/2007/PartnerControls"/>
    </lcf76f155ced4ddcb4097134ff3c332f>
    <Person_x002f_gruppe xmlns="24fe24d1-92ea-4b0e-ad25-eb380638e7df">
      <UserInfo>
        <DisplayName/>
        <AccountId xsi:nil="true"/>
        <AccountType/>
      </UserInfo>
    </Person_x002f_grupp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046B71F5563CD418F1637523C3D5719" ma:contentTypeVersion="20" ma:contentTypeDescription="Opret et nyt dokument." ma:contentTypeScope="" ma:versionID="4ca7ef4ae961c5887525eacd99cfc5ec">
  <xsd:schema xmlns:xsd="http://www.w3.org/2001/XMLSchema" xmlns:xs="http://www.w3.org/2001/XMLSchema" xmlns:p="http://schemas.microsoft.com/office/2006/metadata/properties" xmlns:ns2="24fe24d1-92ea-4b0e-ad25-eb380638e7df" xmlns:ns3="97f63925-5029-462e-bd97-1b6b435b2ed0" xmlns:ns4="6050e645-b261-4aa6-9d4e-784c4b9047a8" targetNamespace="http://schemas.microsoft.com/office/2006/metadata/properties" ma:root="true" ma:fieldsID="0b453272eeaf0a7ef2cb8f4360eafa51" ns2:_="" ns3:_="" ns4:_="">
    <xsd:import namespace="24fe24d1-92ea-4b0e-ad25-eb380638e7df"/>
    <xsd:import namespace="97f63925-5029-462e-bd97-1b6b435b2ed0"/>
    <xsd:import namespace="6050e645-b261-4aa6-9d4e-784c4b9047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Person_x002f_gruppe"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e24d1-92ea-4b0e-ad25-eb380638e7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Person_x002f_gruppe" ma:index="18" nillable="true" ma:displayName="Person/gruppe" ma:format="Dropdown" ma:list="UserInfo" ma:SharePointGroup="0" ma:internalName="Person_x002f_grupp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Flow_SignoffStatus" ma:index="21" nillable="true" ma:displayName="Godkendelsesstatus" ma:internalName="Godkendelsesstatus">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ledmærker" ma:readOnly="false" ma:fieldId="{5cf76f15-5ced-4ddc-b409-7134ff3c332f}" ma:taxonomyMulti="true" ma:sspId="354b4762-64bc-4551-ae5a-14b31de402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f63925-5029-462e-bd97-1b6b435b2ed0"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50e645-b261-4aa6-9d4e-784c4b9047a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60ddfe21-741b-4854-aa0e-60e20032f1b8}" ma:internalName="TaxCatchAll" ma:showField="CatchAllData" ma:web="6050e645-b261-4aa6-9d4e-784c4b904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25A92D-8638-4C04-B640-DD1E855391AA}">
  <ds:schemaRefs>
    <ds:schemaRef ds:uri="http://schemas.microsoft.com/sharepoint/v3/contenttype/forms"/>
  </ds:schemaRefs>
</ds:datastoreItem>
</file>

<file path=customXml/itemProps2.xml><?xml version="1.0" encoding="utf-8"?>
<ds:datastoreItem xmlns:ds="http://schemas.openxmlformats.org/officeDocument/2006/customXml" ds:itemID="{21AA0109-F90B-4408-A1D8-F34537FC5DAE}">
  <ds:schemaRefs>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www.w3.org/XML/1998/namespace"/>
    <ds:schemaRef ds:uri="http://schemas.microsoft.com/office/2006/documentManagement/types"/>
    <ds:schemaRef ds:uri="http://purl.org/dc/elements/1.1/"/>
    <ds:schemaRef ds:uri="6050e645-b261-4aa6-9d4e-784c4b9047a8"/>
    <ds:schemaRef ds:uri="97f63925-5029-462e-bd97-1b6b435b2ed0"/>
    <ds:schemaRef ds:uri="24fe24d1-92ea-4b0e-ad25-eb380638e7df"/>
  </ds:schemaRefs>
</ds:datastoreItem>
</file>

<file path=customXml/itemProps3.xml><?xml version="1.0" encoding="utf-8"?>
<ds:datastoreItem xmlns:ds="http://schemas.openxmlformats.org/officeDocument/2006/customXml" ds:itemID="{36D8D4D4-3D8A-4677-89F9-973B56FB1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fe24d1-92ea-4b0e-ad25-eb380638e7df"/>
    <ds:schemaRef ds:uri="97f63925-5029-462e-bd97-1b6b435b2ed0"/>
    <ds:schemaRef ds:uri="6050e645-b261-4aa6-9d4e-784c4b904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Planner v1.3</vt:lpstr>
      <vt:lpstr>Instructions</vt:lpstr>
      <vt:lpstr>Release notes</vt:lpstr>
      <vt:lpstr>Data</vt:lpstr>
      <vt:lpstr>'Planner v1.3'!Print_Area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Førby-Madsen</dc:creator>
  <cp:lastModifiedBy>Peter Førby-Madsen</cp:lastModifiedBy>
  <cp:lastPrinted>2025-01-31T12:03:12Z</cp:lastPrinted>
  <dcterms:created xsi:type="dcterms:W3CDTF">2024-04-17T11:55:42Z</dcterms:created>
  <dcterms:modified xsi:type="dcterms:W3CDTF">2025-02-26T09:51:31Z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0x0101002046B71F5563CD418F1637523C3D5719</vt:lpwstr>
  </property>
  <property fmtid="{D5CDD505-2E9C-101B-9397-08002B2CF9AE}" pid="3" name="MediaServiceImageTags">
    <vt:lpwstr/>
  </property>
</Properties>
</file>